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<sst xmlns="http://schemas.openxmlformats.org/spreadsheetml/2006/main" count="674" uniqueCount="459">
  <si>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</si>
  <si>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</si>
  <si>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</si>
  <si>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</si>
  <si>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</si>
  <si>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</si>
  <si>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</si>
  <si>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</si>
  <si>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</si>
  <si>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</si>
  <si>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</si>
  <si>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</si>
  <si>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</si>
  <si>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</si>
  <si>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</si>
  <si>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</si>
  <si>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</si>
  <si>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</si>
  <si>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</si>
  <si>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</si>
  <si>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</si>
  <si>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</si>
  <si>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</si>
  <si>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</si>
  <si>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</si>
  <si>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</si>
  <si>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</si>
  <si>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</si>
  <si>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</si>
  <si>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</si>
  <si>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</si>
  <si>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</si>
  <si>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</si>
  <si>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</si>
  <si>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</si>
  <si>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</si>
  <si>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</si>
  <si>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</si>
  <si>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</si>
  <si>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</si>
  <si>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</si>
  <si>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</si>
  <si>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</si>
  <si>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</si>
  <si>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</si>
  <si>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</si>
  <si>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</si>
  <si>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</si>
  <si>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</si>
  <si>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</si>
  <si>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</si>
  <si>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</si>
  <si>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</si>
  <si>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</si>
  <si>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</si>
  <si>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</si>
  <si>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</si>
  <si>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</si>
  <si>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</si>
  <si>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</si>
  <si>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</si>
  <si>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</si>
  <si>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</si>
  <si>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</si>
  <si>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</si>
  <si>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</si>
  <si>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</si>
  <si>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</si>
  <si>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</si>
  <si>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</si>
  <si>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</si>
  <si>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</si>
  <si>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</si>
  <si>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</si>
  <si>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</si>
  <si>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</si>
  <si>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</si>
  <si>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</si>
  <si>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</si>
  <si>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</si>
  <si>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</si>
  <si>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</si>
  <si>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</si>
  <si>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</si>
  <si>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</si>
  <si>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</si>
  <si>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</si>
  <si>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</si>
  <si>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</si>
  <si>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</si>
  <si>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</si>
  <si>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</si>
  <si>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</si>
  <si>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</si>
  <si>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</si>
  <si>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</si>
  <si>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</si>
  <si>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</si>
  <si>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</si>
  <si>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</si>
  <si>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</si>
  <si>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</si>
  <si>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</si>
  <si>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</si>
  <si>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</si>
  <si>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</si>
  <si>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</si>
  <si>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</si>
  <si>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</si>
  <si>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</si>
  <si>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</si>
  <si>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</si>
  <si>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</si>
  <si>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</si>
  <si>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</si>
  <si>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</si>
  <si>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</si>
  <si>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</si>
  <si>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</si>
  <si>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</si>
  <si>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</si>
  <si>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</si>
  <si>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</si>
  <si>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</si>
  <si>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</si>
  <si>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</si>
  <si>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</si>
  <si>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</si>
  <si>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</si>
  <si>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</si>
  <si>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</si>
  <si>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</si>
  <si>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</si>
  <si>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</si>
  <si>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</si>
  <si>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</si>
  <si>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</si>
  <si>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</si>
  <si>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</si>
  <si>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</si>
  <si>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</si>
  <si>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</si>
  <si>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</si>
  <si>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</si>
  <si>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</si>
  <si>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</si>
  <si>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</si>
  <si>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</si>
  <si>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</si>
  <si>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</si>
  <si>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</si>
  <si>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</si>
  <si>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</si>
  <si>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</si>
  <si>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</si>
  <si>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</si>
  <si>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</si>
  <si>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</si>
  <si>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</si>
  <si>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</si>
  <si>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</si>
  <si>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</si>
  <si>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</si>
  <si>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</si>
  <si>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</si>
  <si>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</si>
  <si>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</si>
  <si>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</si>
  <si>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</si>
  <si>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</si>
  <si>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</si>
  <si>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</si>
  <si>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</si>
  <si>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</si>
  <si>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</si>
  <si>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</si>
  <si>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</si>
  <si>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</si>
  <si>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</si>
  <si>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</si>
  <si>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</si>
  <si>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</si>
  <si>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</si>
  <si>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</si>
  <si>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</si>
  <si>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</si>
  <si>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</si>
  <si>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</si>
  <si>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</si>
  <si>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</si>
  <si>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</si>
  <si>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</si>
  <si>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</si>
  <si>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</si>
  <si>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</si>
  <si>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</si>
  <si>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</si>
  <si>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</si>
  <si>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</si>
  <si>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</si>
  <si>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</si>
  <si>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</si>
  <si>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</si>
  <si>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</si>
  <si>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</si>
  <si>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</si>
  <si>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</si>
  <si>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</si>
  <si>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</si>
  <si>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</si>
  <si>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</si>
  <si>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</si>
  <si>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</si>
  <si>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</si>
  <si>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</si>
  <si>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</si>
  <si>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</si>
  <si>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</si>
  <si>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</si>
  <si>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</si>
  <si>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</si>
  <si>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</si>
  <si>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</si>
  <si>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</si>
  <si>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</si>
  <si>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</si>
  <si>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</si>
  <si>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</si>
  <si>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</si>
  <si>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</si>
  <si>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</si>
  <si>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</si>
  <si>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</si>
  <si>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</si>
  <si>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</si>
  <si>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</si>
  <si>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</si>
  <si>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</si>
  <si>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</si>
  <si>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</si>
  <si>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</si>
  <si>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</si>
  <si>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</si>
  <si>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</si>
  <si>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</si>
  <si>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</si>
  <si>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</si>
  <si>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</si>
  <si>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</si>
  <si>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</si>
  <si>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</si>
  <si>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</si>
  <si>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</si>
  <si>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</si>
  <si>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</si>
  <si>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</si>
  <si>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</si>
  <si>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</si>
  <si>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</si>
  <si>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</si>
  <si>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</si>
  <si>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</si>
  <si>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</si>
  <si>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</si>
  <si>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</si>
  <si>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</si>
  <si>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</si>
  <si>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</si>
  <si>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</si>
  <si>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</si>
  <si>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</si>
  <si>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</si>
  <si>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</si>
  <si>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</si>
  <si>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</si>
  <si>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</si>
  <si>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</si>
  <si>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</si>
  <si>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</si>
  <si>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</si>
  <si>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</si>
  <si>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</si>
  <si>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</si>
  <si>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</si>
  <si>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</si>
  <si>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</si>
  <si>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</si>
  <si>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</si>
  <si>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</si>
  <si>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</si>
  <si>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</si>
  <si>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</si>
  <si>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</si>
  <si>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</si>
  <si>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</si>
  <si>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</si>
  <si>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</si>
  <si>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</si>
  <si>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</si>
  <si>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</si>
  <si>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</si>
  <si>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</si>
  <si>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</si>
  <si>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</si>
  <si>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</si>
  <si>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</si>
  <si>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</si>
  <si>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</si>
  <si>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</si>
  <si>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</si>
  <si>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</si>
  <si>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</si>
  <si>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</si>
  <si>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</si>
  <si>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</si>
  <si>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</si>
  <si>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</si>
  <si>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</si>
  <si>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</si>
  <si>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</si>
  <si>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</si>
  <si>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</si>
  <si>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</si>
  <si>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</si>
  <si>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</si>
  <si>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</si>
  <si>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</si>
  <si>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</si>
  <si>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</si>
  <si>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</si>
  <si>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</si>
  <si>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</si>
  <si>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</si>
  <si>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</si>
  <si>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</si>
  <si>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</si>
  <si>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</si>
  <si>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</si>
  <si>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</si>
  <si>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</si>
  <si>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</si>
  <si>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</si>
  <si>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</si>
  <si>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</si>
  <si>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</si>
  <si>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</si>
  <si>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</si>
  <si>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</si>
  <si>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</si>
  <si>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</si>
  <si>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</si>
  <si>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</si>
  <si>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</si>
  <si>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</si>
  <si>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</si>
  <si>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</si>
  <si>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</si>
  <si>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</si>
  <si>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</si>
  <si>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</si>
  <si>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</si>
  <si>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</si>
  <si>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</si>
  <si>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</si>
  <si>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</si>
  <si>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</si>
  <si>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</si>
  <si>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</si>
  <si>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</si>
  <si>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</si>
  <si>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</si>
  <si>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</si>
  <si>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</si>
  <si>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</si>
  <si>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</si>
  <si>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</si>
  <si>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</si>
  <si>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</si>
  <si>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</si>
  <si>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</si>
  <si>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</si>
  <si>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</si>
  <si>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</si>
  <si>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</si>
  <si>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</si>
  <si>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</si>
  <si>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</si>
  <si>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</si>
  <si>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</si>
  <si>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</si>
  <si>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</si>
  <si>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</si>
  <si>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</si>
  <si>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</si>
  <si>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</si>
  <si>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</si>
  <si>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</si>
  <si>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</si>
  <si>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</si>
  <si>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</si>
  <si>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</si>
  <si>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</si>
  <si>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</si>
  <si>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</si>
  <si>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</si>
  <si>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</si>
  <si>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</si>
  <si>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</si>
  <si>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</si>
  <si>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</si>
  <si>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</si>
  <si>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</si>
  <si>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</si>
  <si>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</si>
  <si>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</si>
  <si>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</si>
  <si>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</si>
  <si>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</si>
  <si>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</si>
  <si>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</si>
  <si>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</si>
  <si>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</si>
  <si>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</si>
  <si>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</si>
  <si>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</si>
  <si>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</si>
  <si>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</si>
  <si>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</si>
  <si>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</si>
  <si>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</si>
  <si>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</si>
  <si>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</si>
  <si>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</si>
  <si>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</si>
  <si>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</si>
  <si>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</si>
  <si>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</si>
  <si>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</si>
  <si>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</si>
  <si>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</si>
  <si>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</si>
  <si>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</si>
  <si>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</si>
  <si>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</si>
  <si>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</si>
  <si>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</si>
  <si>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</si>
  <si>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</si>
  <si>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</si>
  <si>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</si>
  <si>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</si>
  <si>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</si>
  <si>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</si>
  <si>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</si>
  <si>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</si>
  <si>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obshtina_simgrad@abv.bg</t>
  </si>
  <si>
    <t>ОБЩИНА СИМЕОНОВГРАД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</si>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</sst>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8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68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7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7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9" fontId="8" fillId="38" borderId="0" xfId="33" applyNumberFormat="1" applyFont="1" applyFill="1" applyBorder="1" applyAlignment="1">
      <alignment horizontal="right"/>
      <protection/>
    </xf>
    <xf numFmtId="0" fontId="21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1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4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9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49" fillId="40" borderId="25" xfId="33" applyFont="1" applyFill="1" applyBorder="1">
      <alignment/>
      <protection/>
    </xf>
    <xf numFmtId="0" fontId="151" fillId="40" borderId="26" xfId="33" applyFont="1" applyFill="1" applyBorder="1">
      <alignment/>
      <protection/>
    </xf>
    <xf numFmtId="0" fontId="151" fillId="40" borderId="27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4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41" applyNumberFormat="1" applyFont="1" applyFill="1" applyAlignment="1" applyProtection="1">
      <alignment/>
      <protection/>
    </xf>
    <xf numFmtId="176" fontId="14" fillId="37" borderId="0" xfId="40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1" fillId="26" borderId="29" xfId="0" applyNumberFormat="1" applyFont="1" applyFill="1" applyBorder="1" applyAlignment="1" applyProtection="1">
      <alignment horizontal="center"/>
      <protection/>
    </xf>
    <xf numFmtId="168" fontId="12" fillId="26" borderId="29" xfId="0" applyNumberFormat="1" applyFont="1" applyFill="1" applyBorder="1" applyAlignment="1" applyProtection="1">
      <alignment horizontal="center"/>
      <protection/>
    </xf>
    <xf numFmtId="168" fontId="31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2" xfId="41" applyNumberFormat="1" applyFont="1" applyFill="1" applyBorder="1" applyAlignment="1" applyProtection="1">
      <alignment/>
      <protection/>
    </xf>
    <xf numFmtId="38" fontId="8" fillId="33" borderId="32" xfId="41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41" applyNumberFormat="1" applyFont="1" applyFill="1" applyBorder="1" applyAlignment="1" applyProtection="1">
      <alignment/>
      <protection/>
    </xf>
    <xf numFmtId="38" fontId="9" fillId="43" borderId="32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2" xfId="41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4" borderId="45" xfId="41" applyNumberFormat="1" applyFont="1" applyFill="1" applyBorder="1" applyAlignment="1" applyProtection="1">
      <alignment/>
      <protection/>
    </xf>
    <xf numFmtId="38" fontId="8" fillId="44" borderId="46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45" borderId="45" xfId="41" applyNumberFormat="1" applyFont="1" applyFill="1" applyBorder="1" applyAlignment="1" applyProtection="1">
      <alignment/>
      <protection/>
    </xf>
    <xf numFmtId="38" fontId="8" fillId="45" borderId="46" xfId="41" applyNumberFormat="1" applyFont="1" applyFill="1" applyBorder="1" applyAlignment="1" applyProtection="1">
      <alignment/>
      <protection/>
    </xf>
    <xf numFmtId="38" fontId="8" fillId="33" borderId="47" xfId="41" applyNumberFormat="1" applyFont="1" applyFill="1" applyBorder="1" applyAlignment="1" applyProtection="1">
      <alignment/>
      <protection/>
    </xf>
    <xf numFmtId="38" fontId="8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51" xfId="41" applyNumberFormat="1" applyFont="1" applyFill="1" applyBorder="1" applyAlignment="1" applyProtection="1">
      <alignment/>
      <protection/>
    </xf>
    <xf numFmtId="38" fontId="9" fillId="33" borderId="52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41" applyNumberFormat="1" applyFont="1" applyFill="1" applyBorder="1" applyAlignment="1" applyProtection="1">
      <alignment/>
      <protection/>
    </xf>
    <xf numFmtId="38" fontId="23" fillId="43" borderId="56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2" xfId="41" applyNumberFormat="1" applyFont="1" applyFill="1" applyBorder="1" applyAlignment="1" applyProtection="1">
      <alignment/>
      <protection/>
    </xf>
    <xf numFmtId="38" fontId="8" fillId="33" borderId="57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23" fillId="43" borderId="45" xfId="41" applyNumberFormat="1" applyFont="1" applyFill="1" applyBorder="1" applyAlignment="1" applyProtection="1">
      <alignment/>
      <protection/>
    </xf>
    <xf numFmtId="38" fontId="23" fillId="43" borderId="46" xfId="41" applyNumberFormat="1" applyFont="1" applyFill="1" applyBorder="1" applyAlignment="1" applyProtection="1">
      <alignment/>
      <protection/>
    </xf>
    <xf numFmtId="38" fontId="9" fillId="46" borderId="58" xfId="41" applyNumberFormat="1" applyFont="1" applyFill="1" applyBorder="1" applyAlignment="1" applyProtection="1">
      <alignment/>
      <protection/>
    </xf>
    <xf numFmtId="38" fontId="9" fillId="46" borderId="59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7" fontId="157" fillId="33" borderId="29" xfId="0" applyNumberFormat="1" applyFont="1" applyFill="1" applyBorder="1" applyAlignment="1" applyProtection="1">
      <alignment horizontal="center"/>
      <protection locked="0"/>
    </xf>
    <xf numFmtId="177" fontId="157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15" fillId="33" borderId="63" xfId="41" applyNumberFormat="1" applyFont="1" applyFill="1" applyBorder="1" applyAlignment="1" applyProtection="1">
      <alignment/>
      <protection/>
    </xf>
    <xf numFmtId="38" fontId="8" fillId="33" borderId="64" xfId="41" applyNumberFormat="1" applyFont="1" applyFill="1" applyBorder="1" applyAlignment="1" applyProtection="1">
      <alignment/>
      <protection/>
    </xf>
    <xf numFmtId="38" fontId="8" fillId="33" borderId="63" xfId="41" applyNumberFormat="1" applyFont="1" applyFill="1" applyBorder="1" applyAlignment="1" applyProtection="1">
      <alignment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8" fillId="43" borderId="57" xfId="41" applyNumberFormat="1" applyFont="1" applyFill="1" applyBorder="1" applyAlignment="1" applyProtection="1">
      <alignment/>
      <protection/>
    </xf>
    <xf numFmtId="38" fontId="9" fillId="43" borderId="64" xfId="41" applyNumberFormat="1" applyFont="1" applyFill="1" applyBorder="1" applyAlignment="1" applyProtection="1">
      <alignment/>
      <protection/>
    </xf>
    <xf numFmtId="38" fontId="9" fillId="43" borderId="61" xfId="41" applyNumberFormat="1" applyFont="1" applyFill="1" applyBorder="1" applyAlignment="1" applyProtection="1">
      <alignment/>
      <protection/>
    </xf>
    <xf numFmtId="38" fontId="9" fillId="43" borderId="65" xfId="41" applyNumberFormat="1" applyFont="1" applyFill="1" applyBorder="1" applyAlignment="1" applyProtection="1">
      <alignment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61" xfId="41" applyNumberFormat="1" applyFont="1" applyFill="1" applyBorder="1" applyAlignment="1" applyProtection="1">
      <alignment/>
      <protection/>
    </xf>
    <xf numFmtId="38" fontId="23" fillId="43" borderId="62" xfId="41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41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1" applyNumberFormat="1" applyFont="1" applyFill="1" applyBorder="1" applyAlignment="1" applyProtection="1">
      <alignment/>
      <protection/>
    </xf>
    <xf numFmtId="38" fontId="158" fillId="46" borderId="65" xfId="41" applyNumberFormat="1" applyFont="1" applyFill="1" applyBorder="1" applyAlignment="1" applyProtection="1">
      <alignment/>
      <protection/>
    </xf>
    <xf numFmtId="38" fontId="9" fillId="33" borderId="65" xfId="41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7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26" borderId="10" xfId="0" applyNumberFormat="1" applyFont="1" applyFill="1" applyBorder="1" applyAlignment="1" applyProtection="1">
      <alignment/>
      <protection/>
    </xf>
    <xf numFmtId="178" fontId="4" fillId="26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26" borderId="10" xfId="0" applyNumberFormat="1" applyFont="1" applyFill="1" applyBorder="1" applyAlignment="1" applyProtection="1">
      <alignment/>
      <protection locked="0"/>
    </xf>
    <xf numFmtId="178" fontId="4" fillId="26" borderId="10" xfId="0" applyNumberFormat="1" applyFont="1" applyFill="1" applyBorder="1" applyAlignment="1" applyProtection="1">
      <alignment/>
      <protection locked="0"/>
    </xf>
    <xf numFmtId="178" fontId="31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1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1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1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1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1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1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1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8" fillId="43" borderId="57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4" xfId="41" applyNumberFormat="1" applyFont="1" applyFill="1" applyBorder="1" applyAlignment="1" applyProtection="1">
      <alignment horizontal="center"/>
      <protection/>
    </xf>
    <xf numFmtId="38" fontId="9" fillId="43" borderId="64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1" xfId="41" applyNumberFormat="1" applyFont="1" applyFill="1" applyBorder="1" applyAlignment="1" applyProtection="1">
      <alignment horizontal="center"/>
      <protection/>
    </xf>
    <xf numFmtId="38" fontId="9" fillId="43" borderId="49" xfId="41" applyNumberFormat="1" applyFont="1" applyFill="1" applyBorder="1" applyAlignment="1" applyProtection="1">
      <alignment horizontal="center"/>
      <protection/>
    </xf>
    <xf numFmtId="38" fontId="9" fillId="43" borderId="50" xfId="41" applyNumberFormat="1" applyFont="1" applyFill="1" applyBorder="1" applyAlignment="1" applyProtection="1">
      <alignment horizontal="center"/>
      <protection/>
    </xf>
    <xf numFmtId="38" fontId="9" fillId="43" borderId="65" xfId="41" applyNumberFormat="1" applyFont="1" applyFill="1" applyBorder="1" applyAlignment="1" applyProtection="1">
      <alignment horizontal="center"/>
      <protection/>
    </xf>
    <xf numFmtId="38" fontId="9" fillId="43" borderId="58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23" fillId="43" borderId="45" xfId="41" applyNumberFormat="1" applyFont="1" applyFill="1" applyBorder="1" applyAlignment="1" applyProtection="1">
      <alignment horizontal="center"/>
      <protection/>
    </xf>
    <xf numFmtId="38" fontId="23" fillId="43" borderId="46" xfId="41" applyNumberFormat="1" applyFont="1" applyFill="1" applyBorder="1" applyAlignment="1" applyProtection="1">
      <alignment horizontal="center"/>
      <protection/>
    </xf>
    <xf numFmtId="38" fontId="8" fillId="33" borderId="57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" fontId="11" fillId="33" borderId="65" xfId="36" applyNumberFormat="1" applyFont="1" applyFill="1" applyBorder="1" applyAlignment="1" applyProtection="1">
      <alignment horizontal="center"/>
      <protection/>
    </xf>
    <xf numFmtId="3" fontId="11" fillId="33" borderId="58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0" fontId="5" fillId="39" borderId="69" xfId="36" applyFont="1" applyFill="1" applyBorder="1" applyAlignment="1" applyProtection="1">
      <alignment horizontal="left"/>
      <protection/>
    </xf>
    <xf numFmtId="0" fontId="5" fillId="39" borderId="38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168" fontId="5" fillId="39" borderId="68" xfId="36" applyNumberFormat="1" applyFont="1" applyFill="1" applyBorder="1" applyAlignment="1" applyProtection="1">
      <alignment horizontal="left"/>
      <protection/>
    </xf>
    <xf numFmtId="168" fontId="5" fillId="39" borderId="40" xfId="36" applyNumberFormat="1" applyFont="1" applyFill="1" applyBorder="1" applyAlignment="1" applyProtection="1">
      <alignment horizontal="left"/>
      <protection/>
    </xf>
    <xf numFmtId="168" fontId="5" fillId="39" borderId="41" xfId="36" applyNumberFormat="1" applyFont="1" applyFill="1" applyBorder="1" applyAlignment="1" applyProtection="1">
      <alignment horizontal="left"/>
      <protection/>
    </xf>
    <xf numFmtId="38" fontId="15" fillId="33" borderId="63" xfId="41" applyNumberFormat="1" applyFont="1" applyFill="1" applyBorder="1" applyAlignment="1" applyProtection="1">
      <alignment horizontal="left"/>
      <protection/>
    </xf>
    <xf numFmtId="38" fontId="15" fillId="33" borderId="32" xfId="41" applyNumberFormat="1" applyFont="1" applyFill="1" applyBorder="1" applyAlignment="1" applyProtection="1">
      <alignment horizontal="left"/>
      <protection/>
    </xf>
    <xf numFmtId="38" fontId="8" fillId="33" borderId="64" xfId="41" applyNumberFormat="1" applyFont="1" applyFill="1" applyBorder="1" applyAlignment="1" applyProtection="1">
      <alignment horizontal="left"/>
      <protection/>
    </xf>
    <xf numFmtId="38" fontId="8" fillId="33" borderId="47" xfId="41" applyNumberFormat="1" applyFont="1" applyFill="1" applyBorder="1" applyAlignment="1" applyProtection="1">
      <alignment horizontal="left"/>
      <protection/>
    </xf>
    <xf numFmtId="38" fontId="8" fillId="33" borderId="48" xfId="41" applyNumberFormat="1" applyFont="1" applyFill="1" applyBorder="1" applyAlignment="1" applyProtection="1">
      <alignment horizontal="left"/>
      <protection/>
    </xf>
    <xf numFmtId="38" fontId="8" fillId="33" borderId="63" xfId="41" applyNumberFormat="1" applyFont="1" applyFill="1" applyBorder="1" applyAlignment="1" applyProtection="1">
      <alignment horizontal="left"/>
      <protection/>
    </xf>
    <xf numFmtId="38" fontId="8" fillId="33" borderId="32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3" fillId="26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4" fontId="161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26" borderId="84" xfId="0" applyNumberFormat="1" applyFont="1" applyFill="1" applyBorder="1" applyAlignment="1" applyProtection="1">
      <alignment/>
      <protection/>
    </xf>
    <xf numFmtId="178" fontId="3" fillId="26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4" fillId="39" borderId="104" xfId="0" applyNumberFormat="1" applyFont="1" applyFill="1" applyBorder="1" applyAlignment="1" applyProtection="1" quotePrefix="1">
      <alignment horizontal="center"/>
      <protection/>
    </xf>
    <xf numFmtId="185" fontId="160" fillId="41" borderId="104" xfId="0" applyNumberFormat="1" applyFont="1" applyFill="1" applyBorder="1" applyAlignment="1" applyProtection="1" quotePrefix="1">
      <alignment horizontal="center"/>
      <protection/>
    </xf>
    <xf numFmtId="185" fontId="161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2" fillId="38" borderId="106" xfId="0" applyNumberFormat="1" applyFont="1" applyFill="1" applyBorder="1" applyAlignment="1" applyProtection="1">
      <alignment horizontal="center"/>
      <protection/>
    </xf>
    <xf numFmtId="176" fontId="162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8" fontId="163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1" fillId="43" borderId="110" xfId="0" applyNumberFormat="1" applyFont="1" applyFill="1" applyBorder="1" applyAlignment="1" applyProtection="1">
      <alignment/>
      <protection/>
    </xf>
    <xf numFmtId="178" fontId="31" fillId="43" borderId="94" xfId="0" applyNumberFormat="1" applyFont="1" applyFill="1" applyBorder="1" applyAlignment="1" applyProtection="1">
      <alignment/>
      <protection/>
    </xf>
    <xf numFmtId="178" fontId="31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1" fillId="43" borderId="113" xfId="0" applyNumberFormat="1" applyFont="1" applyFill="1" applyBorder="1" applyAlignment="1" applyProtection="1">
      <alignment/>
      <protection/>
    </xf>
    <xf numFmtId="178" fontId="12" fillId="43" borderId="112" xfId="36" applyNumberFormat="1" applyFont="1" applyFill="1" applyBorder="1" applyAlignment="1" applyProtection="1">
      <alignment/>
      <protection/>
    </xf>
    <xf numFmtId="0" fontId="164" fillId="48" borderId="0" xfId="37" applyFont="1" applyFill="1" applyBorder="1" applyAlignment="1" applyProtection="1">
      <alignment horizontal="center"/>
      <protection/>
    </xf>
    <xf numFmtId="168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6" fontId="56" fillId="50" borderId="29" xfId="40" applyNumberFormat="1" applyFont="1" applyFill="1" applyBorder="1" applyAlignment="1" applyProtection="1">
      <alignment horizontal="center" vertical="center"/>
      <protection locked="0"/>
    </xf>
    <xf numFmtId="168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74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6" fontId="13" fillId="36" borderId="29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8" fontId="8" fillId="33" borderId="0" xfId="41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6" fontId="168" fillId="33" borderId="29" xfId="40" applyNumberFormat="1" applyFont="1" applyFill="1" applyBorder="1" applyAlignment="1" applyProtection="1">
      <alignment horizontal="center" vertical="center"/>
      <protection/>
    </xf>
    <xf numFmtId="166" fontId="169" fillId="33" borderId="29" xfId="40" applyNumberFormat="1" applyFont="1" applyFill="1" applyBorder="1" applyAlignment="1" applyProtection="1">
      <alignment horizontal="center" vertical="center"/>
      <protection/>
    </xf>
    <xf numFmtId="0" fontId="9" fillId="33" borderId="29" xfId="40" applyNumberFormat="1" applyFont="1" applyFill="1" applyBorder="1" applyAlignment="1" applyProtection="1">
      <alignment horizontal="center" vertical="center"/>
      <protection/>
    </xf>
    <xf numFmtId="0" fontId="9" fillId="38" borderId="29" xfId="40" applyNumberFormat="1" applyFont="1" applyFill="1" applyBorder="1" applyAlignment="1" applyProtection="1">
      <alignment horizontal="center" vertical="center"/>
      <protection locked="0"/>
    </xf>
    <xf numFmtId="38" fontId="17" fillId="33" borderId="62" xfId="41" applyNumberFormat="1" applyFont="1" applyFill="1" applyBorder="1" applyAlignment="1" applyProtection="1">
      <alignment/>
      <protection/>
    </xf>
    <xf numFmtId="38" fontId="17" fillId="33" borderId="61" xfId="41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1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26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0" fillId="33" borderId="73" xfId="0" applyNumberFormat="1" applyFont="1" applyFill="1" applyBorder="1" applyAlignment="1" applyProtection="1" quotePrefix="1">
      <alignment/>
      <protection/>
    </xf>
    <xf numFmtId="168" fontId="171" fillId="33" borderId="73" xfId="0" applyNumberFormat="1" applyFont="1" applyFill="1" applyBorder="1" applyAlignment="1" applyProtection="1" quotePrefix="1">
      <alignment/>
      <protection/>
    </xf>
    <xf numFmtId="168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0" fillId="33" borderId="118" xfId="0" applyNumberFormat="1" applyFont="1" applyFill="1" applyBorder="1" applyAlignment="1" applyProtection="1" quotePrefix="1">
      <alignment/>
      <protection/>
    </xf>
    <xf numFmtId="168" fontId="170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8" fontId="170" fillId="26" borderId="118" xfId="0" applyNumberFormat="1" applyFont="1" applyFill="1" applyBorder="1" applyAlignment="1" applyProtection="1" quotePrefix="1">
      <alignment/>
      <protection/>
    </xf>
    <xf numFmtId="168" fontId="171" fillId="26" borderId="34" xfId="0" applyNumberFormat="1" applyFont="1" applyFill="1" applyBorder="1" applyAlignment="1" applyProtection="1" quotePrefix="1">
      <alignment/>
      <protection/>
    </xf>
    <xf numFmtId="168" fontId="170" fillId="33" borderId="88" xfId="0" applyNumberFormat="1" applyFont="1" applyFill="1" applyBorder="1" applyAlignment="1" applyProtection="1" quotePrefix="1">
      <alignment/>
      <protection/>
    </xf>
    <xf numFmtId="168" fontId="171" fillId="33" borderId="89" xfId="0" applyNumberFormat="1" applyFont="1" applyFill="1" applyBorder="1" applyAlignment="1" applyProtection="1" quotePrefix="1">
      <alignment/>
      <protection/>
    </xf>
    <xf numFmtId="168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40" applyFont="1" applyFill="1" applyBorder="1" applyProtection="1">
      <alignment/>
      <protection/>
    </xf>
    <xf numFmtId="0" fontId="32" fillId="33" borderId="45" xfId="40" applyFont="1" applyFill="1" applyBorder="1" applyProtection="1">
      <alignment/>
      <protection/>
    </xf>
    <xf numFmtId="0" fontId="32" fillId="33" borderId="31" xfId="40" applyFont="1" applyFill="1" applyBorder="1" applyProtection="1">
      <alignment/>
      <protection/>
    </xf>
    <xf numFmtId="176" fontId="36" fillId="51" borderId="120" xfId="0" applyNumberFormat="1" applyFont="1" applyFill="1" applyBorder="1" applyAlignment="1" applyProtection="1">
      <alignment horizontal="center"/>
      <protection/>
    </xf>
    <xf numFmtId="176" fontId="37" fillId="42" borderId="120" xfId="0" applyNumberFormat="1" applyFont="1" applyFill="1" applyBorder="1" applyAlignment="1" applyProtection="1">
      <alignment horizontal="center"/>
      <protection/>
    </xf>
    <xf numFmtId="176" fontId="172" fillId="51" borderId="120" xfId="0" applyNumberFormat="1" applyFont="1" applyFill="1" applyBorder="1" applyAlignment="1" applyProtection="1">
      <alignment horizontal="center"/>
      <protection/>
    </xf>
    <xf numFmtId="176" fontId="173" fillId="42" borderId="120" xfId="0" applyNumberFormat="1" applyFont="1" applyFill="1" applyBorder="1" applyAlignment="1" applyProtection="1">
      <alignment horizontal="center"/>
      <protection/>
    </xf>
    <xf numFmtId="176" fontId="36" fillId="52" borderId="120" xfId="0" applyNumberFormat="1" applyFont="1" applyFill="1" applyBorder="1" applyAlignment="1" applyProtection="1">
      <alignment horizontal="center"/>
      <protection/>
    </xf>
    <xf numFmtId="176" fontId="37" fillId="52" borderId="120" xfId="0" applyNumberFormat="1" applyFont="1" applyFill="1" applyBorder="1" applyAlignment="1" applyProtection="1">
      <alignment horizontal="center"/>
      <protection/>
    </xf>
    <xf numFmtId="176" fontId="174" fillId="52" borderId="120" xfId="0" applyNumberFormat="1" applyFont="1" applyFill="1" applyBorder="1" applyAlignment="1" applyProtection="1">
      <alignment horizontal="center"/>
      <protection/>
    </xf>
    <xf numFmtId="176" fontId="173" fillId="52" borderId="120" xfId="0" applyNumberFormat="1" applyFont="1" applyFill="1" applyBorder="1" applyAlignment="1" applyProtection="1">
      <alignment horizontal="center"/>
      <protection/>
    </xf>
    <xf numFmtId="176" fontId="36" fillId="40" borderId="120" xfId="0" applyNumberFormat="1" applyFont="1" applyFill="1" applyBorder="1" applyAlignment="1" applyProtection="1">
      <alignment horizontal="center"/>
      <protection/>
    </xf>
    <xf numFmtId="176" fontId="37" fillId="40" borderId="120" xfId="0" applyNumberFormat="1" applyFont="1" applyFill="1" applyBorder="1" applyAlignment="1" applyProtection="1">
      <alignment horizontal="center"/>
      <protection/>
    </xf>
    <xf numFmtId="176" fontId="175" fillId="40" borderId="120" xfId="0" applyNumberFormat="1" applyFont="1" applyFill="1" applyBorder="1" applyAlignment="1" applyProtection="1">
      <alignment horizontal="center"/>
      <protection/>
    </xf>
    <xf numFmtId="176" fontId="176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2" fillId="38" borderId="121" xfId="0" applyNumberFormat="1" applyFont="1" applyFill="1" applyBorder="1" applyAlignment="1" applyProtection="1">
      <alignment horizontal="center"/>
      <protection/>
    </xf>
    <xf numFmtId="176" fontId="162" fillId="38" borderId="122" xfId="0" applyNumberFormat="1" applyFont="1" applyFill="1" applyBorder="1" applyAlignment="1" applyProtection="1">
      <alignment horizontal="center"/>
      <protection/>
    </xf>
    <xf numFmtId="168" fontId="12" fillId="26" borderId="121" xfId="0" applyNumberFormat="1" applyFont="1" applyFill="1" applyBorder="1" applyAlignment="1" applyProtection="1">
      <alignment horizontal="center"/>
      <protection/>
    </xf>
    <xf numFmtId="168" fontId="31" fillId="26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1" applyNumberFormat="1" applyFont="1" applyFill="1" applyBorder="1" applyAlignment="1" applyProtection="1">
      <alignment/>
      <protection/>
    </xf>
    <xf numFmtId="38" fontId="9" fillId="43" borderId="46" xfId="41" applyNumberFormat="1" applyFont="1" applyFill="1" applyBorder="1" applyAlignment="1" applyProtection="1">
      <alignment/>
      <protection/>
    </xf>
    <xf numFmtId="38" fontId="177" fillId="43" borderId="44" xfId="41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1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1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1" fillId="43" borderId="10" xfId="0" applyNumberFormat="1" applyFont="1" applyFill="1" applyBorder="1" applyAlignment="1" applyProtection="1">
      <alignment/>
      <protection locked="0"/>
    </xf>
    <xf numFmtId="168" fontId="163" fillId="26" borderId="0" xfId="0" applyNumberFormat="1" applyFont="1" applyFill="1" applyBorder="1" applyAlignment="1" applyProtection="1" quotePrefix="1">
      <alignment horizontal="center"/>
      <protection/>
    </xf>
    <xf numFmtId="168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7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57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8" fillId="26" borderId="57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8" fontId="4" fillId="26" borderId="58" xfId="0" applyNumberFormat="1" applyFont="1" applyFill="1" applyBorder="1" applyAlignment="1" applyProtection="1">
      <alignment/>
      <protection/>
    </xf>
    <xf numFmtId="178" fontId="3" fillId="26" borderId="58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Border="1" applyAlignment="1" applyProtection="1">
      <alignment horizontal="right"/>
      <protection/>
    </xf>
    <xf numFmtId="178" fontId="3" fillId="26" borderId="123" xfId="0" applyNumberFormat="1" applyFont="1" applyFill="1" applyBorder="1" applyAlignment="1" applyProtection="1">
      <alignment/>
      <protection/>
    </xf>
    <xf numFmtId="38" fontId="8" fillId="26" borderId="118" xfId="41" applyNumberFormat="1" applyFont="1" applyFill="1" applyBorder="1" applyAlignment="1" applyProtection="1">
      <alignment/>
      <protection/>
    </xf>
    <xf numFmtId="178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89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1" fontId="23" fillId="26" borderId="71" xfId="34" applyNumberFormat="1" applyFont="1" applyFill="1" applyBorder="1" applyAlignment="1">
      <alignment/>
      <protection/>
    </xf>
    <xf numFmtId="191" fontId="23" fillId="26" borderId="18" xfId="34" applyNumberFormat="1" applyFont="1" applyFill="1" applyBorder="1" applyAlignment="1">
      <alignment/>
      <protection/>
    </xf>
    <xf numFmtId="191" fontId="23" fillId="26" borderId="21" xfId="34" applyNumberFormat="1" applyFont="1" applyFill="1" applyBorder="1" applyAlignment="1">
      <alignment/>
      <protection/>
    </xf>
    <xf numFmtId="191" fontId="23" fillId="45" borderId="71" xfId="34" applyNumberFormat="1" applyFont="1" applyFill="1" applyBorder="1" applyAlignment="1">
      <alignment/>
      <protection/>
    </xf>
    <xf numFmtId="191" fontId="23" fillId="45" borderId="18" xfId="34" applyNumberFormat="1" applyFont="1" applyFill="1" applyBorder="1" applyAlignment="1">
      <alignment/>
      <protection/>
    </xf>
    <xf numFmtId="191" fontId="23" fillId="45" borderId="21" xfId="34" applyNumberFormat="1" applyFont="1" applyFill="1" applyBorder="1" applyAlignment="1">
      <alignment/>
      <protection/>
    </xf>
    <xf numFmtId="195" fontId="23" fillId="33" borderId="0" xfId="33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31" xfId="41" applyNumberFormat="1" applyFont="1" applyFill="1" applyBorder="1" applyAlignment="1" applyProtection="1">
      <alignment/>
      <protection/>
    </xf>
    <xf numFmtId="174" fontId="178" fillId="39" borderId="29" xfId="0" applyNumberFormat="1" applyFont="1" applyFill="1" applyBorder="1" applyAlignment="1" applyProtection="1">
      <alignment horizontal="center"/>
      <protection/>
    </xf>
    <xf numFmtId="174" fontId="179" fillId="39" borderId="29" xfId="0" applyNumberFormat="1" applyFont="1" applyFill="1" applyBorder="1" applyAlignment="1" applyProtection="1">
      <alignment horizontal="center"/>
      <protection/>
    </xf>
    <xf numFmtId="185" fontId="154" fillId="39" borderId="29" xfId="0" applyNumberFormat="1" applyFont="1" applyFill="1" applyBorder="1" applyAlignment="1" applyProtection="1" quotePrefix="1">
      <alignment horizontal="center"/>
      <protection/>
    </xf>
    <xf numFmtId="173" fontId="155" fillId="41" borderId="29" xfId="0" applyNumberFormat="1" applyFont="1" applyFill="1" applyBorder="1" applyAlignment="1" applyProtection="1" quotePrefix="1">
      <alignment horizontal="center"/>
      <protection/>
    </xf>
    <xf numFmtId="185" fontId="160" fillId="41" borderId="29" xfId="0" applyNumberFormat="1" applyFont="1" applyFill="1" applyBorder="1" applyAlignment="1" applyProtection="1" quotePrefix="1">
      <alignment horizontal="center"/>
      <protection/>
    </xf>
    <xf numFmtId="173" fontId="160" fillId="41" borderId="29" xfId="0" applyNumberFormat="1" applyFont="1" applyFill="1" applyBorder="1" applyAlignment="1" applyProtection="1" quotePrefix="1">
      <alignment horizontal="center"/>
      <protection/>
    </xf>
    <xf numFmtId="173" fontId="167" fillId="49" borderId="29" xfId="0" applyNumberFormat="1" applyFont="1" applyFill="1" applyBorder="1" applyAlignment="1" applyProtection="1" quotePrefix="1">
      <alignment horizontal="center"/>
      <protection/>
    </xf>
    <xf numFmtId="185" fontId="161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41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3" fillId="33" borderId="0" xfId="34" applyNumberFormat="1" applyFont="1" applyFill="1" applyBorder="1" applyAlignment="1">
      <alignment/>
      <protection/>
    </xf>
    <xf numFmtId="171" fontId="23" fillId="33" borderId="0" xfId="33" applyNumberFormat="1" applyFont="1" applyFill="1" applyBorder="1" applyAlignment="1">
      <alignment/>
      <protection/>
    </xf>
    <xf numFmtId="173" fontId="23" fillId="33" borderId="0" xfId="33" applyNumberFormat="1" applyFont="1" applyFill="1" applyBorder="1" applyAlignment="1">
      <alignment/>
      <protection/>
    </xf>
    <xf numFmtId="189" fontId="18" fillId="54" borderId="19" xfId="34" applyNumberFormat="1" applyFont="1" applyFill="1" applyBorder="1" applyAlignment="1">
      <alignment/>
      <protection/>
    </xf>
    <xf numFmtId="189" fontId="18" fillId="54" borderId="71" xfId="34" applyNumberFormat="1" applyFont="1" applyFill="1" applyBorder="1" applyAlignment="1">
      <alignment/>
      <protection/>
    </xf>
    <xf numFmtId="189" fontId="18" fillId="54" borderId="20" xfId="34" applyNumberFormat="1" applyFont="1" applyFill="1" applyBorder="1" applyAlignment="1">
      <alignment/>
      <protection/>
    </xf>
    <xf numFmtId="189" fontId="18" fillId="54" borderId="21" xfId="34" applyNumberFormat="1" applyFont="1" applyFill="1" applyBorder="1" applyAlignment="1">
      <alignment/>
      <protection/>
    </xf>
    <xf numFmtId="0" fontId="8" fillId="54" borderId="70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8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5" fontId="181" fillId="39" borderId="104" xfId="0" applyNumberFormat="1" applyFont="1" applyFill="1" applyBorder="1" applyAlignment="1" applyProtection="1" quotePrefix="1">
      <alignment horizontal="center"/>
      <protection/>
    </xf>
    <xf numFmtId="205" fontId="155" fillId="41" borderId="104" xfId="0" applyNumberFormat="1" applyFont="1" applyFill="1" applyBorder="1" applyAlignment="1" applyProtection="1" quotePrefix="1">
      <alignment horizontal="center"/>
      <protection/>
    </xf>
    <xf numFmtId="205" fontId="167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2" fillId="26" borderId="47" xfId="0" applyNumberFormat="1" applyFont="1" applyFill="1" applyBorder="1" applyAlignment="1" applyProtection="1">
      <alignment horizontal="center"/>
      <protection locked="0"/>
    </xf>
    <xf numFmtId="205" fontId="181" fillId="39" borderId="29" xfId="0" applyNumberFormat="1" applyFont="1" applyFill="1" applyBorder="1" applyAlignment="1" applyProtection="1">
      <alignment horizontal="center"/>
      <protection/>
    </xf>
    <xf numFmtId="205" fontId="155" fillId="41" borderId="29" xfId="0" applyNumberFormat="1" applyFont="1" applyFill="1" applyBorder="1" applyAlignment="1" applyProtection="1" quotePrefix="1">
      <alignment horizontal="center"/>
      <protection/>
    </xf>
    <xf numFmtId="205" fontId="167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3" fillId="33" borderId="47" xfId="0" applyNumberFormat="1" applyFont="1" applyFill="1" applyBorder="1" applyAlignment="1" applyProtection="1">
      <alignment horizontal="center"/>
      <protection/>
    </xf>
    <xf numFmtId="173" fontId="23" fillId="26" borderId="0" xfId="33" applyNumberFormat="1" applyFont="1" applyFill="1" applyBorder="1" applyAlignment="1">
      <alignment horizontal="center"/>
      <protection/>
    </xf>
    <xf numFmtId="194" fontId="23" fillId="33" borderId="0" xfId="33" applyNumberFormat="1" applyFont="1" applyFill="1" applyBorder="1" applyAlignment="1">
      <alignment horizontal="center"/>
      <protection/>
    </xf>
    <xf numFmtId="4" fontId="19" fillId="37" borderId="0" xfId="34" applyNumberFormat="1" applyFont="1" applyFill="1" applyAlignment="1" applyProtection="1">
      <alignment vertical="center"/>
      <protection/>
    </xf>
    <xf numFmtId="0" fontId="19" fillId="37" borderId="0" xfId="34" applyFont="1" applyFill="1" applyBorder="1" applyAlignment="1" applyProtection="1">
      <alignment vertical="center"/>
      <protection/>
    </xf>
    <xf numFmtId="0" fontId="19" fillId="37" borderId="0" xfId="34" applyFont="1" applyFill="1">
      <alignment/>
      <protection/>
    </xf>
    <xf numFmtId="0" fontId="19" fillId="0" borderId="0" xfId="34" applyFont="1" applyFill="1">
      <alignment/>
      <protection/>
    </xf>
    <xf numFmtId="0" fontId="9" fillId="38" borderId="0" xfId="33" applyFont="1" applyFill="1" applyBorder="1">
      <alignment/>
      <protection/>
    </xf>
    <xf numFmtId="170" fontId="23" fillId="26" borderId="0" xfId="33" applyNumberFormat="1" applyFont="1" applyFill="1" applyBorder="1" applyAlignment="1">
      <alignment horizontal="left"/>
      <protection/>
    </xf>
    <xf numFmtId="170" fontId="25" fillId="45" borderId="0" xfId="33" applyNumberFormat="1" applyFont="1" applyFill="1" applyBorder="1" applyAlignment="1">
      <alignment horizontal="center"/>
      <protection/>
    </xf>
    <xf numFmtId="173" fontId="25" fillId="45" borderId="0" xfId="33" applyNumberFormat="1" applyFont="1" applyFill="1" applyBorder="1" applyAlignment="1">
      <alignment horizontal="center"/>
      <protection/>
    </xf>
    <xf numFmtId="170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3" fontId="23" fillId="45" borderId="0" xfId="33" applyNumberFormat="1" applyFont="1" applyFill="1" applyBorder="1" applyAlignment="1">
      <alignment horizontal="center"/>
      <protection/>
    </xf>
    <xf numFmtId="173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9" fontId="9" fillId="33" borderId="0" xfId="34" applyNumberFormat="1" applyFont="1" applyFill="1" applyBorder="1" applyAlignment="1">
      <alignment horizontal="left"/>
      <protection/>
    </xf>
    <xf numFmtId="0" fontId="9" fillId="26" borderId="70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8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70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8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89" fontId="9" fillId="33" borderId="0" xfId="34" applyNumberFormat="1" applyFont="1" applyFill="1" applyBorder="1" applyAlignment="1">
      <alignment/>
      <protection/>
    </xf>
    <xf numFmtId="0" fontId="8" fillId="26" borderId="70" xfId="33" applyFont="1" applyFill="1" applyBorder="1">
      <alignment/>
      <protection/>
    </xf>
    <xf numFmtId="172" fontId="18" fillId="26" borderId="71" xfId="33" applyNumberFormat="1" applyFont="1" applyFill="1" applyBorder="1" applyAlignment="1">
      <alignment horizontal="center"/>
      <protection/>
    </xf>
    <xf numFmtId="172" fontId="18" fillId="33" borderId="0" xfId="33" applyNumberFormat="1" applyFont="1" applyFill="1" applyBorder="1" applyAlignment="1">
      <alignment horizontal="center"/>
      <protection/>
    </xf>
    <xf numFmtId="0" fontId="8" fillId="26" borderId="28" xfId="33" applyFont="1" applyFill="1" applyBorder="1">
      <alignment/>
      <protection/>
    </xf>
    <xf numFmtId="171" fontId="23" fillId="33" borderId="0" xfId="33" applyNumberFormat="1" applyFont="1" applyFill="1" applyBorder="1" applyAlignment="1">
      <alignment/>
      <protection/>
    </xf>
    <xf numFmtId="172" fontId="23" fillId="38" borderId="0" xfId="33" applyNumberFormat="1" applyFont="1" applyFill="1" applyBorder="1" applyAlignment="1">
      <alignment/>
      <protection/>
    </xf>
    <xf numFmtId="204" fontId="23" fillId="33" borderId="0" xfId="34" applyNumberFormat="1" applyFont="1" applyFill="1" applyBorder="1" applyAlignment="1">
      <alignment/>
      <protection/>
    </xf>
    <xf numFmtId="0" fontId="9" fillId="26" borderId="70" xfId="33" applyFont="1" applyFill="1" applyBorder="1">
      <alignment/>
      <protection/>
    </xf>
    <xf numFmtId="173" fontId="9" fillId="26" borderId="19" xfId="33" applyNumberFormat="1" applyFont="1" applyFill="1" applyBorder="1" applyAlignment="1">
      <alignment horizontal="left"/>
      <protection/>
    </xf>
    <xf numFmtId="173" fontId="9" fillId="26" borderId="71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0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1" fontId="23" fillId="26" borderId="0" xfId="33" applyNumberFormat="1" applyFont="1" applyFill="1" applyBorder="1">
      <alignment/>
      <protection/>
    </xf>
    <xf numFmtId="0" fontId="9" fillId="26" borderId="28" xfId="33" applyFont="1" applyFill="1" applyBorder="1">
      <alignment/>
      <protection/>
    </xf>
    <xf numFmtId="171" fontId="23" fillId="26" borderId="20" xfId="33" applyNumberFormat="1" applyFont="1" applyFill="1" applyBorder="1">
      <alignment/>
      <protection/>
    </xf>
    <xf numFmtId="170" fontId="23" fillId="26" borderId="20" xfId="33" applyNumberFormat="1" applyFont="1" applyFill="1" applyBorder="1" applyAlignment="1">
      <alignment horizontal="left"/>
      <protection/>
    </xf>
    <xf numFmtId="202" fontId="184" fillId="55" borderId="0" xfId="39" applyNumberFormat="1" applyFont="1" applyFill="1" applyBorder="1" applyAlignment="1">
      <alignment horizontal="center"/>
      <protection/>
    </xf>
    <xf numFmtId="0" fontId="185" fillId="55" borderId="0" xfId="39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204" fontId="23" fillId="33" borderId="0" xfId="34" applyNumberFormat="1" applyFont="1" applyFill="1" applyBorder="1" applyAlignment="1">
      <alignment horizontal="left"/>
      <protection/>
    </xf>
    <xf numFmtId="173" fontId="23" fillId="26" borderId="0" xfId="33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170" fontId="23" fillId="26" borderId="0" xfId="33" applyNumberFormat="1" applyFont="1" applyFill="1" applyBorder="1" applyAlignment="1">
      <alignment horizontal="center"/>
      <protection/>
    </xf>
    <xf numFmtId="172" fontId="23" fillId="26" borderId="19" xfId="33" applyNumberFormat="1" applyFont="1" applyFill="1" applyBorder="1" applyAlignment="1">
      <alignment horizontal="center"/>
      <protection/>
    </xf>
    <xf numFmtId="171" fontId="8" fillId="33" borderId="0" xfId="33" applyNumberFormat="1" applyFont="1" applyFill="1" applyBorder="1" applyAlignment="1">
      <alignment horizontal="left"/>
      <protection/>
    </xf>
    <xf numFmtId="172" fontId="8" fillId="33" borderId="0" xfId="33" applyNumberFormat="1" applyFont="1" applyFill="1" applyBorder="1" applyAlignment="1">
      <alignment horizontal="left"/>
      <protection/>
    </xf>
    <xf numFmtId="172" fontId="23" fillId="38" borderId="0" xfId="33" applyNumberFormat="1" applyFont="1" applyFill="1" applyBorder="1" applyAlignment="1">
      <alignment horizontal="center"/>
      <protection/>
    </xf>
    <xf numFmtId="189" fontId="23" fillId="33" borderId="0" xfId="34" applyNumberFormat="1" applyFont="1" applyFill="1" applyBorder="1" applyAlignment="1">
      <alignment horizontal="center"/>
      <protection/>
    </xf>
    <xf numFmtId="187" fontId="149" fillId="40" borderId="26" xfId="34" applyNumberFormat="1" applyFont="1" applyFill="1" applyBorder="1" applyAlignment="1">
      <alignment horizontal="center"/>
      <protection/>
    </xf>
    <xf numFmtId="173" fontId="23" fillId="33" borderId="0" xfId="33" applyNumberFormat="1" applyFont="1" applyFill="1" applyBorder="1" applyAlignment="1">
      <alignment horizontal="center"/>
      <protection/>
    </xf>
    <xf numFmtId="171" fontId="23" fillId="45" borderId="0" xfId="33" applyNumberFormat="1" applyFont="1" applyFill="1" applyBorder="1" applyAlignment="1">
      <alignment horizontal="center"/>
      <protection/>
    </xf>
    <xf numFmtId="172" fontId="23" fillId="38" borderId="0" xfId="33" applyNumberFormat="1" applyFont="1" applyFill="1" applyBorder="1" applyAlignment="1">
      <alignment horizontal="left"/>
      <protection/>
    </xf>
    <xf numFmtId="193" fontId="57" fillId="45" borderId="20" xfId="34" applyNumberFormat="1" applyFont="1" applyFill="1" applyBorder="1" applyAlignment="1">
      <alignment horizontal="center"/>
      <protection/>
    </xf>
    <xf numFmtId="191" fontId="57" fillId="26" borderId="19" xfId="34" applyNumberFormat="1" applyFont="1" applyFill="1" applyBorder="1" applyAlignment="1">
      <alignment horizontal="center"/>
      <protection/>
    </xf>
    <xf numFmtId="192" fontId="57" fillId="26" borderId="0" xfId="34" applyNumberFormat="1" applyFont="1" applyFill="1" applyBorder="1" applyAlignment="1">
      <alignment horizontal="center"/>
      <protection/>
    </xf>
    <xf numFmtId="189" fontId="23" fillId="26" borderId="0" xfId="34" applyNumberFormat="1" applyFont="1" applyFill="1" applyBorder="1" applyAlignment="1">
      <alignment horizontal="center"/>
      <protection/>
    </xf>
    <xf numFmtId="173" fontId="23" fillId="45" borderId="0" xfId="33" applyNumberFormat="1" applyFont="1" applyFill="1" applyBorder="1" applyAlignment="1">
      <alignment horizontal="center"/>
      <protection/>
    </xf>
    <xf numFmtId="194" fontId="23" fillId="33" borderId="0" xfId="33" applyNumberFormat="1" applyFont="1" applyFill="1" applyBorder="1" applyAlignment="1">
      <alignment horizontal="center"/>
      <protection/>
    </xf>
    <xf numFmtId="191" fontId="57" fillId="45" borderId="19" xfId="34" applyNumberFormat="1" applyFont="1" applyFill="1" applyBorder="1" applyAlignment="1">
      <alignment horizontal="center"/>
      <protection/>
    </xf>
    <xf numFmtId="193" fontId="57" fillId="26" borderId="20" xfId="34" applyNumberFormat="1" applyFont="1" applyFill="1" applyBorder="1" applyAlignment="1">
      <alignment horizontal="center"/>
      <protection/>
    </xf>
    <xf numFmtId="189" fontId="23" fillId="45" borderId="0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left"/>
      <protection/>
    </xf>
    <xf numFmtId="197" fontId="57" fillId="45" borderId="0" xfId="34" applyNumberFormat="1" applyFont="1" applyFill="1" applyBorder="1" applyAlignment="1">
      <alignment horizontal="center"/>
      <protection/>
    </xf>
    <xf numFmtId="198" fontId="57" fillId="45" borderId="20" xfId="34" applyNumberFormat="1" applyFont="1" applyFill="1" applyBorder="1" applyAlignment="1">
      <alignment horizontal="center"/>
      <protection/>
    </xf>
    <xf numFmtId="196" fontId="57" fillId="45" borderId="19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left"/>
      <protection/>
    </xf>
    <xf numFmtId="204" fontId="23" fillId="33" borderId="0" xfId="34" applyNumberFormat="1" applyFont="1" applyFill="1" applyBorder="1" applyAlignment="1">
      <alignment horizontal="center"/>
      <protection/>
    </xf>
    <xf numFmtId="196" fontId="57" fillId="26" borderId="19" xfId="34" applyNumberFormat="1" applyFont="1" applyFill="1" applyBorder="1" applyAlignment="1">
      <alignment horizontal="center"/>
      <protection/>
    </xf>
    <xf numFmtId="192" fontId="57" fillId="45" borderId="0" xfId="34" applyNumberFormat="1" applyFont="1" applyFill="1" applyBorder="1" applyAlignment="1">
      <alignment horizontal="center"/>
      <protection/>
    </xf>
    <xf numFmtId="197" fontId="57" fillId="26" borderId="0" xfId="34" applyNumberFormat="1" applyFont="1" applyFill="1" applyBorder="1" applyAlignment="1">
      <alignment horizontal="center"/>
      <protection/>
    </xf>
    <xf numFmtId="198" fontId="57" fillId="26" borderId="20" xfId="34" applyNumberFormat="1" applyFont="1" applyFill="1" applyBorder="1" applyAlignment="1">
      <alignment horizontal="center"/>
      <protection/>
    </xf>
    <xf numFmtId="201" fontId="186" fillId="26" borderId="0" xfId="0" applyNumberFormat="1" applyFont="1" applyFill="1" applyAlignment="1" applyProtection="1">
      <alignment horizontal="center"/>
      <protection/>
    </xf>
    <xf numFmtId="201" fontId="186" fillId="54" borderId="0" xfId="0" applyNumberFormat="1" applyFont="1" applyFill="1" applyAlignment="1" applyProtection="1">
      <alignment horizontal="center"/>
      <protection/>
    </xf>
    <xf numFmtId="38" fontId="177" fillId="43" borderId="44" xfId="41" applyNumberFormat="1" applyFont="1" applyFill="1" applyBorder="1" applyAlignment="1" applyProtection="1">
      <alignment horizontal="center"/>
      <protection/>
    </xf>
    <xf numFmtId="38" fontId="177" fillId="43" borderId="45" xfId="41" applyNumberFormat="1" applyFont="1" applyFill="1" applyBorder="1" applyAlignment="1" applyProtection="1">
      <alignment horizontal="center"/>
      <protection/>
    </xf>
    <xf numFmtId="38" fontId="177" fillId="43" borderId="46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180" fontId="187" fillId="45" borderId="30" xfId="33" applyNumberFormat="1" applyFont="1" applyFill="1" applyBorder="1" applyAlignment="1" applyProtection="1">
      <alignment horizontal="center" vertical="center"/>
      <protection locked="0"/>
    </xf>
    <xf numFmtId="180" fontId="187" fillId="45" borderId="31" xfId="33" applyNumberFormat="1" applyFont="1" applyFill="1" applyBorder="1" applyAlignment="1" applyProtection="1">
      <alignment horizontal="center" vertical="center"/>
      <protection locked="0"/>
    </xf>
    <xf numFmtId="0" fontId="10" fillId="33" borderId="68" xfId="36" applyFont="1" applyFill="1" applyBorder="1" applyAlignment="1" applyProtection="1">
      <alignment horizontal="center"/>
      <protection/>
    </xf>
    <xf numFmtId="0" fontId="10" fillId="33" borderId="40" xfId="36" applyFont="1" applyFill="1" applyBorder="1" applyAlignment="1" applyProtection="1">
      <alignment horizontal="center"/>
      <protection/>
    </xf>
    <xf numFmtId="0" fontId="10" fillId="33" borderId="41" xfId="36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8" fillId="45" borderId="45" xfId="41" applyNumberFormat="1" applyFont="1" applyFill="1" applyBorder="1" applyAlignment="1" applyProtection="1">
      <alignment horizontal="center"/>
      <protection/>
    </xf>
    <xf numFmtId="38" fontId="8" fillId="45" borderId="46" xfId="41" applyNumberFormat="1" applyFont="1" applyFill="1" applyBorder="1" applyAlignment="1" applyProtection="1">
      <alignment horizontal="center"/>
      <protection/>
    </xf>
    <xf numFmtId="0" fontId="4" fillId="47" borderId="66" xfId="36" applyFont="1" applyFill="1" applyBorder="1" applyAlignment="1" applyProtection="1" quotePrefix="1">
      <alignment horizontal="center"/>
      <protection/>
    </xf>
    <xf numFmtId="0" fontId="4" fillId="47" borderId="42" xfId="36" applyFont="1" applyFill="1" applyBorder="1" applyAlignment="1" applyProtection="1" quotePrefix="1">
      <alignment horizontal="center"/>
      <protection/>
    </xf>
    <xf numFmtId="0" fontId="4" fillId="47" borderId="43" xfId="36" applyFont="1" applyFill="1" applyBorder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38" fontId="46" fillId="33" borderId="64" xfId="41" applyNumberFormat="1" applyFont="1" applyFill="1" applyBorder="1" applyAlignment="1" applyProtection="1">
      <alignment horizontal="center"/>
      <protection/>
    </xf>
    <xf numFmtId="38" fontId="46" fillId="33" borderId="47" xfId="41" applyNumberFormat="1" applyFont="1" applyFill="1" applyBorder="1" applyAlignment="1" applyProtection="1">
      <alignment horizontal="center"/>
      <protection/>
    </xf>
    <xf numFmtId="38" fontId="46" fillId="33" borderId="48" xfId="41" applyNumberFormat="1" applyFont="1" applyFill="1" applyBorder="1" applyAlignment="1" applyProtection="1">
      <alignment horizontal="center"/>
      <protection/>
    </xf>
    <xf numFmtId="38" fontId="14" fillId="33" borderId="62" xfId="41" applyNumberFormat="1" applyFont="1" applyFill="1" applyBorder="1" applyAlignment="1" applyProtection="1">
      <alignment horizontal="center"/>
      <protection/>
    </xf>
    <xf numFmtId="38" fontId="14" fillId="33" borderId="51" xfId="41" applyNumberFormat="1" applyFont="1" applyFill="1" applyBorder="1" applyAlignment="1" applyProtection="1">
      <alignment horizontal="center"/>
      <protection/>
    </xf>
    <xf numFmtId="38" fontId="14" fillId="33" borderId="52" xfId="41" applyNumberFormat="1" applyFont="1" applyFill="1" applyBorder="1" applyAlignment="1" applyProtection="1">
      <alignment horizontal="center"/>
      <protection/>
    </xf>
    <xf numFmtId="0" fontId="4" fillId="5" borderId="66" xfId="36" applyFont="1" applyFill="1" applyBorder="1" applyAlignment="1" applyProtection="1">
      <alignment horizontal="center"/>
      <protection/>
    </xf>
    <xf numFmtId="0" fontId="4" fillId="5" borderId="42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left"/>
      <protection/>
    </xf>
    <xf numFmtId="38" fontId="9" fillId="33" borderId="51" xfId="41" applyNumberFormat="1" applyFont="1" applyFill="1" applyBorder="1" applyAlignment="1" applyProtection="1">
      <alignment horizontal="left"/>
      <protection/>
    </xf>
    <xf numFmtId="38" fontId="9" fillId="33" borderId="52" xfId="41" applyNumberFormat="1" applyFont="1" applyFill="1" applyBorder="1" applyAlignment="1" applyProtection="1">
      <alignment horizontal="left"/>
      <protection/>
    </xf>
    <xf numFmtId="38" fontId="158" fillId="46" borderId="67" xfId="41" applyNumberFormat="1" applyFont="1" applyFill="1" applyBorder="1" applyAlignment="1" applyProtection="1">
      <alignment horizontal="center"/>
      <protection/>
    </xf>
    <xf numFmtId="38" fontId="158" fillId="46" borderId="20" xfId="41" applyNumberFormat="1" applyFont="1" applyFill="1" applyBorder="1" applyAlignment="1" applyProtection="1">
      <alignment horizontal="center"/>
      <protection/>
    </xf>
    <xf numFmtId="38" fontId="158" fillId="46" borderId="6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0" fontId="4" fillId="39" borderId="66" xfId="36" applyFont="1" applyFill="1" applyBorder="1" applyAlignment="1" applyProtection="1">
      <alignment horizontal="center"/>
      <protection/>
    </xf>
    <xf numFmtId="0" fontId="4" fillId="39" borderId="42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5" xfId="41" applyNumberFormat="1" applyFont="1" applyFill="1" applyBorder="1" applyAlignment="1" applyProtection="1">
      <alignment horizontal="center"/>
      <protection/>
    </xf>
    <xf numFmtId="38" fontId="23" fillId="43" borderId="56" xfId="41" applyNumberFormat="1" applyFont="1" applyFill="1" applyBorder="1" applyAlignment="1" applyProtection="1">
      <alignment horizontal="center"/>
      <protection/>
    </xf>
    <xf numFmtId="38" fontId="23" fillId="43" borderId="61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43" borderId="62" xfId="41" applyNumberFormat="1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2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38" fontId="23" fillId="54" borderId="45" xfId="41" applyNumberFormat="1" applyFont="1" applyFill="1" applyBorder="1" applyAlignment="1" applyProtection="1">
      <alignment horizontal="center"/>
      <protection/>
    </xf>
    <xf numFmtId="38" fontId="23" fillId="54" borderId="46" xfId="41" applyNumberFormat="1" applyFont="1" applyFill="1" applyBorder="1" applyAlignment="1" applyProtection="1">
      <alignment horizontal="center"/>
      <protection/>
    </xf>
    <xf numFmtId="0" fontId="188" fillId="33" borderId="63" xfId="37" applyFont="1" applyFill="1" applyBorder="1" applyAlignment="1" applyProtection="1">
      <alignment horizontal="center"/>
      <protection/>
    </xf>
    <xf numFmtId="0" fontId="188" fillId="33" borderId="0" xfId="37" applyFont="1" applyFill="1" applyBorder="1" applyAlignment="1" applyProtection="1">
      <alignment horizontal="center"/>
      <protection/>
    </xf>
    <xf numFmtId="0" fontId="188" fillId="33" borderId="32" xfId="37" applyFont="1" applyFill="1" applyBorder="1" applyAlignment="1" applyProtection="1">
      <alignment horizontal="center"/>
      <protection/>
    </xf>
    <xf numFmtId="0" fontId="164" fillId="48" borderId="118" xfId="37" applyFont="1" applyFill="1" applyBorder="1" applyAlignment="1" applyProtection="1">
      <alignment horizont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79" fontId="189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181" fontId="149" fillId="33" borderId="30" xfId="38" applyNumberFormat="1" applyFont="1" applyFill="1" applyBorder="1" applyAlignment="1" applyProtection="1" quotePrefix="1">
      <alignment horizontal="center" vertical="center"/>
      <protection locked="0"/>
    </xf>
    <xf numFmtId="181" fontId="149" fillId="33" borderId="31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30" xfId="71" applyFill="1" applyBorder="1" applyAlignment="1" applyProtection="1">
      <alignment horizontal="center" vertical="center"/>
      <protection locked="0"/>
    </xf>
    <xf numFmtId="0" fontId="190" fillId="36" borderId="45" xfId="71" applyFont="1" applyFill="1" applyBorder="1" applyAlignment="1" applyProtection="1">
      <alignment horizontal="center" vertical="center"/>
      <protection locked="0"/>
    </xf>
    <xf numFmtId="0" fontId="190" fillId="36" borderId="31" xfId="71" applyFont="1" applyFill="1" applyBorder="1" applyAlignment="1" applyProtection="1">
      <alignment horizontal="center" vertical="center"/>
      <protection locked="0"/>
    </xf>
    <xf numFmtId="38" fontId="148" fillId="33" borderId="30" xfId="71" applyNumberFormat="1" applyFill="1" applyBorder="1" applyAlignment="1" applyProtection="1">
      <alignment horizontal="center" vertical="center"/>
      <protection locked="0"/>
    </xf>
    <xf numFmtId="38" fontId="191" fillId="33" borderId="45" xfId="71" applyNumberFormat="1" applyFont="1" applyFill="1" applyBorder="1" applyAlignment="1" applyProtection="1">
      <alignment horizontal="center" vertical="center"/>
      <protection locked="0"/>
    </xf>
    <xf numFmtId="38" fontId="191" fillId="33" borderId="31" xfId="71" applyNumberFormat="1" applyFont="1" applyFill="1" applyBorder="1" applyAlignment="1" applyProtection="1">
      <alignment horizontal="center" vertical="center"/>
      <protection locked="0"/>
    </xf>
    <xf numFmtId="0" fontId="192" fillId="26" borderId="0" xfId="36" applyFont="1" applyFill="1" applyBorder="1" applyAlignment="1" applyProtection="1">
      <alignment horizontal="center"/>
      <protection/>
    </xf>
    <xf numFmtId="179" fontId="155" fillId="33" borderId="30" xfId="36" applyNumberFormat="1" applyFont="1" applyFill="1" applyBorder="1" applyAlignment="1" applyProtection="1">
      <alignment horizontal="center"/>
      <protection/>
    </xf>
    <xf numFmtId="179" fontId="155" fillId="33" borderId="45" xfId="36" applyNumberFormat="1" applyFont="1" applyFill="1" applyBorder="1" applyAlignment="1" applyProtection="1">
      <alignment horizontal="center"/>
      <protection/>
    </xf>
    <xf numFmtId="179" fontId="155" fillId="33" borderId="31" xfId="36" applyNumberFormat="1" applyFont="1" applyFill="1" applyBorder="1" applyAlignment="1" applyProtection="1">
      <alignment horizontal="center"/>
      <protection/>
    </xf>
    <xf numFmtId="0" fontId="54" fillId="50" borderId="133" xfId="40" applyFont="1" applyFill="1" applyBorder="1" applyAlignment="1" applyProtection="1" quotePrefix="1">
      <alignment horizontal="center" wrapText="1"/>
      <protection locked="0"/>
    </xf>
    <xf numFmtId="0" fontId="54" fillId="50" borderId="55" xfId="40" applyFont="1" applyFill="1" applyBorder="1" applyAlignment="1" applyProtection="1">
      <alignment horizontal="center" wrapText="1"/>
      <protection locked="0"/>
    </xf>
    <xf numFmtId="0" fontId="54" fillId="50" borderId="134" xfId="40" applyFont="1" applyFill="1" applyBorder="1" applyAlignment="1" applyProtection="1">
      <alignment horizontal="center" wrapText="1"/>
      <protection locked="0"/>
    </xf>
    <xf numFmtId="0" fontId="193" fillId="26" borderId="47" xfId="33" applyFont="1" applyFill="1" applyBorder="1" applyAlignment="1" applyProtection="1" quotePrefix="1">
      <alignment horizontal="center"/>
      <protection/>
    </xf>
    <xf numFmtId="0" fontId="194" fillId="38" borderId="28" xfId="40" applyFont="1" applyFill="1" applyBorder="1" applyAlignment="1" applyProtection="1">
      <alignment horizontal="center" vertical="center" wrapText="1"/>
      <protection locked="0"/>
    </xf>
    <xf numFmtId="0" fontId="194" fillId="38" borderId="20" xfId="40" applyFont="1" applyFill="1" applyBorder="1" applyAlignment="1" applyProtection="1">
      <alignment horizontal="center" vertical="center" wrapText="1"/>
      <protection locked="0"/>
    </xf>
    <xf numFmtId="0" fontId="194" fillId="38" borderId="21" xfId="40" applyFont="1" applyFill="1" applyBorder="1" applyAlignment="1" applyProtection="1">
      <alignment horizontal="center" vertical="center" wrapText="1"/>
      <protection locked="0"/>
    </xf>
    <xf numFmtId="200" fontId="195" fillId="48" borderId="45" xfId="41" applyNumberFormat="1" applyFont="1" applyFill="1" applyBorder="1" applyAlignment="1" applyProtection="1">
      <alignment horizontal="left"/>
      <protection/>
    </xf>
    <xf numFmtId="200" fontId="195" fillId="48" borderId="31" xfId="41" applyNumberFormat="1" applyFont="1" applyFill="1" applyBorder="1" applyAlignment="1" applyProtection="1">
      <alignment horizontal="left"/>
      <protection/>
    </xf>
    <xf numFmtId="0" fontId="184" fillId="55" borderId="0" xfId="33" applyFont="1" applyFill="1" applyAlignment="1" applyProtection="1" quotePrefix="1">
      <alignment horizontal="center"/>
      <protection/>
    </xf>
    <xf numFmtId="203" fontId="184" fillId="55" borderId="0" xfId="33" applyNumberFormat="1" applyFont="1" applyFill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 wrapText="1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196" fillId="33" borderId="49" xfId="41" applyNumberFormat="1" applyFont="1" applyFill="1" applyBorder="1" applyAlignment="1" applyProtection="1">
      <alignment horizontal="center"/>
      <protection/>
    </xf>
    <xf numFmtId="38" fontId="196" fillId="33" borderId="5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196" fillId="33" borderId="51" xfId="41" applyNumberFormat="1" applyFont="1" applyFill="1" applyBorder="1" applyAlignment="1" applyProtection="1">
      <alignment horizontal="center"/>
      <protection/>
    </xf>
    <xf numFmtId="38" fontId="196" fillId="33" borderId="52" xfId="41" applyNumberFormat="1" applyFont="1" applyFill="1" applyBorder="1" applyAlignment="1" applyProtection="1">
      <alignment horizontal="center"/>
      <protection/>
    </xf>
    <xf numFmtId="0" fontId="4" fillId="33" borderId="68" xfId="36" applyFont="1" applyFill="1" applyBorder="1" applyAlignment="1" applyProtection="1">
      <alignment horizontal="center"/>
      <protection/>
    </xf>
    <xf numFmtId="0" fontId="4" fillId="33" borderId="40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0" fontId="4" fillId="33" borderId="125" xfId="36" applyFont="1" applyFill="1" applyBorder="1" applyAlignment="1" applyProtection="1">
      <alignment horizontal="center"/>
      <protection/>
    </xf>
    <xf numFmtId="0" fontId="4" fillId="33" borderId="126" xfId="36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0" fontId="27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9" fontId="189" fillId="33" borderId="0" xfId="36" applyNumberFormat="1" applyFont="1" applyFill="1" applyBorder="1" applyAlignment="1" applyProtection="1">
      <alignment horizontal="center"/>
      <protection/>
    </xf>
    <xf numFmtId="0" fontId="193" fillId="33" borderId="47" xfId="33" applyFont="1" applyFill="1" applyBorder="1" applyAlignment="1" applyProtection="1" quotePrefix="1">
      <alignment horizontal="center"/>
      <protection/>
    </xf>
    <xf numFmtId="179" fontId="4" fillId="26" borderId="30" xfId="36" applyNumberFormat="1" applyFont="1" applyFill="1" applyBorder="1" applyAlignment="1" applyProtection="1">
      <alignment horizontal="center"/>
      <protection/>
    </xf>
    <xf numFmtId="179" fontId="4" fillId="26" borderId="45" xfId="36" applyNumberFormat="1" applyFont="1" applyFill="1" applyBorder="1" applyAlignment="1" applyProtection="1">
      <alignment horizontal="center"/>
      <protection/>
    </xf>
    <xf numFmtId="179" fontId="4" fillId="26" borderId="31" xfId="36" applyNumberFormat="1" applyFont="1" applyFill="1" applyBorder="1" applyAlignment="1" applyProtection="1">
      <alignment horizontal="center"/>
      <protection/>
    </xf>
    <xf numFmtId="0" fontId="188" fillId="33" borderId="118" xfId="37" applyFont="1" applyFill="1" applyBorder="1" applyAlignment="1" applyProtection="1">
      <alignment horizontal="center"/>
      <protection/>
    </xf>
    <xf numFmtId="0" fontId="188" fillId="33" borderId="135" xfId="37" applyFont="1" applyFill="1" applyBorder="1" applyAlignment="1" applyProtection="1">
      <alignment horizontal="center"/>
      <protection/>
    </xf>
    <xf numFmtId="202" fontId="197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5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1" fontId="8" fillId="33" borderId="30" xfId="38" applyNumberFormat="1" applyFont="1" applyFill="1" applyBorder="1" applyAlignment="1" applyProtection="1" quotePrefix="1">
      <alignment horizontal="center" vertical="center"/>
      <protection/>
    </xf>
    <xf numFmtId="181" fontId="8" fillId="33" borderId="31" xfId="38" applyNumberFormat="1" applyFont="1" applyFill="1" applyBorder="1" applyAlignment="1" applyProtection="1" quotePrefix="1">
      <alignment horizontal="center" vertical="center"/>
      <protection/>
    </xf>
    <xf numFmtId="180" fontId="187" fillId="45" borderId="30" xfId="33" applyNumberFormat="1" applyFont="1" applyFill="1" applyBorder="1" applyAlignment="1" applyProtection="1">
      <alignment horizontal="center" vertical="center"/>
      <protection/>
    </xf>
    <xf numFmtId="180" fontId="187" fillId="45" borderId="31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7" fillId="33" borderId="28" xfId="40" applyFont="1" applyFill="1" applyBorder="1" applyAlignment="1" applyProtection="1">
      <alignment horizontal="center" vertical="center" wrapText="1"/>
      <protection/>
    </xf>
    <xf numFmtId="0" fontId="57" fillId="33" borderId="20" xfId="40" applyFont="1" applyFill="1" applyBorder="1" applyAlignment="1" applyProtection="1">
      <alignment horizontal="center" vertical="center" wrapText="1"/>
      <protection/>
    </xf>
    <xf numFmtId="0" fontId="57" fillId="33" borderId="21" xfId="40" applyFont="1" applyFill="1" applyBorder="1" applyAlignment="1" applyProtection="1">
      <alignment horizontal="center" vertical="center" wrapText="1"/>
      <protection/>
    </xf>
    <xf numFmtId="38" fontId="11" fillId="33" borderId="30" xfId="71" applyNumberFormat="1" applyFont="1" applyFill="1" applyBorder="1" applyAlignment="1" applyProtection="1">
      <alignment horizontal="center" vertical="center"/>
      <protection/>
    </xf>
    <xf numFmtId="38" fontId="11" fillId="33" borderId="45" xfId="71" applyNumberFormat="1" applyFont="1" applyFill="1" applyBorder="1" applyAlignment="1" applyProtection="1">
      <alignment horizontal="center" vertical="center"/>
      <protection/>
    </xf>
    <xf numFmtId="38" fontId="11" fillId="33" borderId="31" xfId="71" applyNumberFormat="1" applyFont="1" applyFill="1" applyBorder="1" applyAlignment="1" applyProtection="1">
      <alignment horizontal="center" vertical="center"/>
      <protection/>
    </xf>
    <xf numFmtId="0" fontId="198" fillId="36" borderId="30" xfId="71" applyFont="1" applyFill="1" applyBorder="1" applyAlignment="1" applyProtection="1">
      <alignment horizontal="center" vertical="center"/>
      <protection/>
    </xf>
    <xf numFmtId="0" fontId="198" fillId="36" borderId="45" xfId="71" applyFont="1" applyFill="1" applyBorder="1" applyAlignment="1" applyProtection="1">
      <alignment horizontal="center" vertical="center"/>
      <protection/>
    </xf>
    <xf numFmtId="0" fontId="198" fillId="36" borderId="31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0">
        <f>+H7-1</f>
        <v>2020</v>
      </c>
      <c r="H42" s="660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51">
        <f>+H7</f>
        <v>2021</v>
      </c>
      <c r="J57" s="651"/>
      <c r="K57" s="616" t="s">
        <v>388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64">
        <f>+H7</f>
        <v>2021</v>
      </c>
      <c r="F59" s="664"/>
      <c r="G59" s="664"/>
      <c r="H59" s="664"/>
      <c r="I59" s="664"/>
      <c r="J59" s="664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65">
        <f>+H7</f>
        <v>2021</v>
      </c>
      <c r="F60" s="665"/>
      <c r="G60" s="665"/>
      <c r="H60" s="665"/>
      <c r="I60" s="665"/>
      <c r="J60" s="665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70">
        <f>+H7</f>
        <v>2021</v>
      </c>
      <c r="F61" s="670"/>
      <c r="G61" s="670"/>
      <c r="H61" s="670"/>
      <c r="I61" s="670"/>
      <c r="J61" s="670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49">
        <f>+H7</f>
        <v>2021</v>
      </c>
      <c r="J75" s="649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51">
        <f>+H7</f>
        <v>2021</v>
      </c>
      <c r="J82" s="651"/>
      <c r="K82" s="616" t="s">
        <v>405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78">
        <f>+H7</f>
        <v>2021</v>
      </c>
      <c r="F84" s="678"/>
      <c r="G84" s="678"/>
      <c r="H84" s="678"/>
      <c r="I84" s="678"/>
      <c r="J84" s="67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80">
        <f>+H7</f>
        <v>2021</v>
      </c>
      <c r="F85" s="680"/>
      <c r="G85" s="680"/>
      <c r="H85" s="680"/>
      <c r="I85" s="680"/>
      <c r="J85" s="680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81">
        <f>+H7</f>
        <v>2021</v>
      </c>
      <c r="F86" s="681"/>
      <c r="G86" s="681"/>
      <c r="H86" s="681"/>
      <c r="I86" s="681"/>
      <c r="J86" s="681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7">
        <f>+H7-1</f>
        <v>2020</v>
      </c>
      <c r="J98" s="667"/>
      <c r="K98" s="616" t="s">
        <v>388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49">
        <f>+H7</f>
        <v>2021</v>
      </c>
      <c r="J116" s="649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7">
        <f>+H7-1</f>
        <v>2020</v>
      </c>
      <c r="J123" s="667"/>
      <c r="K123" s="616" t="s">
        <v>405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51">
        <f>+H7</f>
        <v>2021</v>
      </c>
      <c r="I137" s="651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49">
        <f>+H7</f>
        <v>2021</v>
      </c>
      <c r="J138" s="649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48" t="s">
        <v>331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48" t="s">
        <v>332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2">
        <f>H7</f>
        <v>2021</v>
      </c>
      <c r="E189" s="662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48" t="s">
        <v>331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H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8" sqref="L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456</v>
      </c>
      <c r="C1" s="771"/>
      <c r="D1" s="771"/>
      <c r="E1" s="771"/>
      <c r="F1" s="772"/>
      <c r="G1" s="436" t="s">
        <v>244</v>
      </c>
      <c r="H1" s="429"/>
      <c r="I1" s="758">
        <v>903729</v>
      </c>
      <c r="J1" s="759"/>
      <c r="K1" s="430"/>
      <c r="L1" s="438" t="s">
        <v>245</v>
      </c>
      <c r="M1" s="434">
        <v>7607</v>
      </c>
      <c r="N1" s="430"/>
      <c r="O1" s="438" t="s">
        <v>239</v>
      </c>
      <c r="P1" s="455">
        <v>887438663</v>
      </c>
      <c r="Q1" s="431"/>
      <c r="R1" s="347" t="s">
        <v>277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250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 t="s">
        <v>455</v>
      </c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ОБЩИНА СИМЕОНОВГРАД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355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31.12.2021 г.</v>
      </c>
      <c r="G11" s="399">
        <f>+P5-1</f>
        <v>2020</v>
      </c>
      <c r="H11" s="15"/>
      <c r="I11" s="592" t="str">
        <f>+O8</f>
        <v>31.12.2021 г.</v>
      </c>
      <c r="J11" s="400">
        <f>+P5-1</f>
        <v>2020</v>
      </c>
      <c r="K11" s="16"/>
      <c r="L11" s="593" t="str">
        <f>+O8</f>
        <v>31.12.2021 г.</v>
      </c>
      <c r="M11" s="401">
        <f>+P5-1</f>
        <v>2020</v>
      </c>
      <c r="N11" s="16"/>
      <c r="O11" s="594" t="str">
        <f>+O8</f>
        <v>31.12.2021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365259</v>
      </c>
      <c r="G15" s="232">
        <v>373919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365259</v>
      </c>
      <c r="P15" s="381">
        <f t="shared" si="0"/>
        <v>373919</v>
      </c>
      <c r="Q15" s="31"/>
      <c r="R15" s="701" t="s">
        <v>149</v>
      </c>
      <c r="S15" s="702"/>
      <c r="T15" s="703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>
        <v>494136</v>
      </c>
      <c r="G16" s="236">
        <v>464110</v>
      </c>
      <c r="H16" s="15"/>
      <c r="I16" s="237"/>
      <c r="J16" s="236"/>
      <c r="K16" s="230"/>
      <c r="L16" s="237"/>
      <c r="M16" s="236"/>
      <c r="N16" s="230"/>
      <c r="O16" s="364">
        <f t="shared" si="0"/>
        <v>494136</v>
      </c>
      <c r="P16" s="387">
        <f t="shared" si="0"/>
        <v>464110</v>
      </c>
      <c r="Q16" s="31"/>
      <c r="R16" s="755" t="s">
        <v>284</v>
      </c>
      <c r="S16" s="756"/>
      <c r="T16" s="757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279</v>
      </c>
      <c r="S17" s="738"/>
      <c r="T17" s="73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41899</v>
      </c>
      <c r="G18" s="232">
        <v>41112</v>
      </c>
      <c r="H18" s="15"/>
      <c r="I18" s="233"/>
      <c r="J18" s="232"/>
      <c r="K18" s="230"/>
      <c r="L18" s="233"/>
      <c r="M18" s="232"/>
      <c r="N18" s="230"/>
      <c r="O18" s="368">
        <f t="shared" si="0"/>
        <v>41899</v>
      </c>
      <c r="P18" s="381">
        <f t="shared" si="0"/>
        <v>41112</v>
      </c>
      <c r="Q18" s="31"/>
      <c r="R18" s="701" t="s">
        <v>150</v>
      </c>
      <c r="S18" s="702"/>
      <c r="T18" s="703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1213</v>
      </c>
      <c r="G19" s="234">
        <v>1141</v>
      </c>
      <c r="H19" s="15"/>
      <c r="I19" s="235"/>
      <c r="J19" s="234"/>
      <c r="K19" s="230"/>
      <c r="L19" s="235"/>
      <c r="M19" s="234"/>
      <c r="N19" s="230"/>
      <c r="O19" s="363">
        <f t="shared" si="0"/>
        <v>1213</v>
      </c>
      <c r="P19" s="415">
        <f t="shared" si="0"/>
        <v>1141</v>
      </c>
      <c r="Q19" s="31"/>
      <c r="R19" s="687" t="s">
        <v>151</v>
      </c>
      <c r="S19" s="688"/>
      <c r="T19" s="689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164784</v>
      </c>
      <c r="G20" s="234">
        <v>147696</v>
      </c>
      <c r="H20" s="15"/>
      <c r="I20" s="235"/>
      <c r="J20" s="234"/>
      <c r="K20" s="230"/>
      <c r="L20" s="235"/>
      <c r="M20" s="234"/>
      <c r="N20" s="230"/>
      <c r="O20" s="363">
        <f t="shared" si="0"/>
        <v>164784</v>
      </c>
      <c r="P20" s="415">
        <f t="shared" si="0"/>
        <v>147696</v>
      </c>
      <c r="Q20" s="31"/>
      <c r="R20" s="687" t="s">
        <v>152</v>
      </c>
      <c r="S20" s="688"/>
      <c r="T20" s="689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117276</v>
      </c>
      <c r="G21" s="234">
        <v>145702</v>
      </c>
      <c r="H21" s="15"/>
      <c r="I21" s="235"/>
      <c r="J21" s="234"/>
      <c r="K21" s="230"/>
      <c r="L21" s="235"/>
      <c r="M21" s="234"/>
      <c r="N21" s="230"/>
      <c r="O21" s="363">
        <f t="shared" si="0"/>
        <v>117276</v>
      </c>
      <c r="P21" s="415">
        <f t="shared" si="0"/>
        <v>145702</v>
      </c>
      <c r="Q21" s="31"/>
      <c r="R21" s="687" t="s">
        <v>153</v>
      </c>
      <c r="S21" s="688"/>
      <c r="T21" s="689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687" t="s">
        <v>154</v>
      </c>
      <c r="S22" s="688"/>
      <c r="T22" s="689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61216</v>
      </c>
      <c r="G24" s="236">
        <v>48264</v>
      </c>
      <c r="H24" s="15"/>
      <c r="I24" s="237"/>
      <c r="J24" s="236"/>
      <c r="K24" s="230"/>
      <c r="L24" s="237"/>
      <c r="M24" s="236"/>
      <c r="N24" s="230"/>
      <c r="O24" s="364">
        <f t="shared" si="0"/>
        <v>61216</v>
      </c>
      <c r="P24" s="387">
        <f t="shared" si="0"/>
        <v>48264</v>
      </c>
      <c r="Q24" s="31"/>
      <c r="R24" s="722" t="s">
        <v>280</v>
      </c>
      <c r="S24" s="723"/>
      <c r="T24" s="724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1245783</v>
      </c>
      <c r="G25" s="238">
        <f>+ROUND(+SUM(G15,G16,G18,G19,G20,G21,G22,G23,G24),0)</f>
        <v>1221944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1245783</v>
      </c>
      <c r="P25" s="366">
        <f>+ROUND(+SUM(P15,P16,P18,P19,P20,P21,P22,P23,P24),0)</f>
        <v>1221944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>
        <v>58737</v>
      </c>
      <c r="G27" s="232">
        <v>10710</v>
      </c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58737</v>
      </c>
      <c r="P27" s="381">
        <f t="shared" si="1"/>
        <v>10710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29593</v>
      </c>
      <c r="G28" s="234">
        <v>1124</v>
      </c>
      <c r="H28" s="15"/>
      <c r="I28" s="235"/>
      <c r="J28" s="234"/>
      <c r="K28" s="230"/>
      <c r="L28" s="235"/>
      <c r="M28" s="234"/>
      <c r="N28" s="230"/>
      <c r="O28" s="363">
        <f t="shared" si="1"/>
        <v>29593</v>
      </c>
      <c r="P28" s="415">
        <f t="shared" si="1"/>
        <v>1124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88330</v>
      </c>
      <c r="G30" s="238">
        <f>+ROUND(+SUM(G27:G29),0)</f>
        <v>11834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88330</v>
      </c>
      <c r="P30" s="366">
        <f>+ROUND(+SUM(P27:P29),0)</f>
        <v>11834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-63582</v>
      </c>
      <c r="G37" s="250">
        <v>-51965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-63582</v>
      </c>
      <c r="P37" s="366">
        <f t="shared" si="2"/>
        <v>-51965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-58698</v>
      </c>
      <c r="G38" s="252">
        <v>-48351</v>
      </c>
      <c r="H38" s="15"/>
      <c r="I38" s="253"/>
      <c r="J38" s="252"/>
      <c r="K38" s="230"/>
      <c r="L38" s="253"/>
      <c r="M38" s="252"/>
      <c r="N38" s="230"/>
      <c r="O38" s="378">
        <f t="shared" si="2"/>
        <v>-58698</v>
      </c>
      <c r="P38" s="416">
        <f t="shared" si="2"/>
        <v>-48351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-4884</v>
      </c>
      <c r="G39" s="254">
        <v>-3614</v>
      </c>
      <c r="H39" s="15"/>
      <c r="I39" s="255"/>
      <c r="J39" s="254"/>
      <c r="K39" s="230"/>
      <c r="L39" s="255"/>
      <c r="M39" s="254"/>
      <c r="N39" s="230"/>
      <c r="O39" s="379">
        <f t="shared" si="2"/>
        <v>-4884</v>
      </c>
      <c r="P39" s="417">
        <f t="shared" si="2"/>
        <v>-3614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7768</v>
      </c>
      <c r="G42" s="250">
        <v>2320</v>
      </c>
      <c r="H42" s="15"/>
      <c r="I42" s="251"/>
      <c r="J42" s="250"/>
      <c r="K42" s="230"/>
      <c r="L42" s="251"/>
      <c r="M42" s="250"/>
      <c r="N42" s="230"/>
      <c r="O42" s="365">
        <f>+ROUND(+F42+I42+L42,0)</f>
        <v>7768</v>
      </c>
      <c r="P42" s="366">
        <f>+ROUND(+G42+J42+M42,0)</f>
        <v>2320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>
        <v>766</v>
      </c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766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0</v>
      </c>
      <c r="G47" s="236">
        <v>1000</v>
      </c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1000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766</v>
      </c>
      <c r="G48" s="238">
        <f>+ROUND(+SUM(G44:G47),0)</f>
        <v>1000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766</v>
      </c>
      <c r="P48" s="366">
        <f>+ROUND(+SUM(P44:P47),0)</f>
        <v>1000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1279065</v>
      </c>
      <c r="G50" s="260">
        <f>+ROUND(G25+G30+G37+G42+G48,0)</f>
        <v>1185133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1279065</v>
      </c>
      <c r="P50" s="383">
        <f>+ROUND(P25+P30+P37+P42+P48,0)</f>
        <v>1185133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1813112</v>
      </c>
      <c r="G53" s="262">
        <v>1508926</v>
      </c>
      <c r="H53" s="15"/>
      <c r="I53" s="263">
        <v>344960</v>
      </c>
      <c r="J53" s="262">
        <v>259299</v>
      </c>
      <c r="K53" s="230"/>
      <c r="L53" s="263"/>
      <c r="M53" s="262"/>
      <c r="N53" s="230"/>
      <c r="O53" s="369">
        <f aca="true" t="shared" si="4" ref="O53:P57">+ROUND(+F53+I53+L53,0)</f>
        <v>2158072</v>
      </c>
      <c r="P53" s="362">
        <f t="shared" si="4"/>
        <v>1768225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20805</v>
      </c>
      <c r="G54" s="236">
        <v>21326</v>
      </c>
      <c r="H54" s="15"/>
      <c r="I54" s="237"/>
      <c r="J54" s="236"/>
      <c r="K54" s="230"/>
      <c r="L54" s="237"/>
      <c r="M54" s="236"/>
      <c r="N54" s="230"/>
      <c r="O54" s="364">
        <f t="shared" si="4"/>
        <v>20805</v>
      </c>
      <c r="P54" s="387">
        <f t="shared" si="4"/>
        <v>21326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83952</v>
      </c>
      <c r="G55" s="236">
        <v>95607</v>
      </c>
      <c r="H55" s="15"/>
      <c r="I55" s="237"/>
      <c r="J55" s="236"/>
      <c r="K55" s="230"/>
      <c r="L55" s="237"/>
      <c r="M55" s="236"/>
      <c r="N55" s="230"/>
      <c r="O55" s="364">
        <f t="shared" si="4"/>
        <v>83952</v>
      </c>
      <c r="P55" s="387">
        <f t="shared" si="4"/>
        <v>95607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5401249</v>
      </c>
      <c r="G56" s="236">
        <v>4506002</v>
      </c>
      <c r="H56" s="15"/>
      <c r="I56" s="237">
        <v>92939</v>
      </c>
      <c r="J56" s="236">
        <v>86250</v>
      </c>
      <c r="K56" s="230"/>
      <c r="L56" s="237"/>
      <c r="M56" s="236"/>
      <c r="N56" s="230"/>
      <c r="O56" s="364">
        <f t="shared" si="4"/>
        <v>5494188</v>
      </c>
      <c r="P56" s="387">
        <f t="shared" si="4"/>
        <v>4592252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1087941</v>
      </c>
      <c r="G57" s="236">
        <v>903520</v>
      </c>
      <c r="H57" s="15"/>
      <c r="I57" s="237">
        <v>15215</v>
      </c>
      <c r="J57" s="236">
        <v>15585</v>
      </c>
      <c r="K57" s="230"/>
      <c r="L57" s="237"/>
      <c r="M57" s="236"/>
      <c r="N57" s="230"/>
      <c r="O57" s="364">
        <f t="shared" si="4"/>
        <v>1103156</v>
      </c>
      <c r="P57" s="387">
        <f t="shared" si="4"/>
        <v>919105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8407059</v>
      </c>
      <c r="G58" s="264">
        <f>+ROUND(+SUM(G53:G57),0)</f>
        <v>7035381</v>
      </c>
      <c r="H58" s="15"/>
      <c r="I58" s="265">
        <f>+ROUND(+SUM(I53:I57),0)</f>
        <v>453114</v>
      </c>
      <c r="J58" s="264">
        <f>+ROUND(+SUM(J53:J57),0)</f>
        <v>361134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8860173</v>
      </c>
      <c r="P58" s="385">
        <f>+ROUND(+SUM(P53:P57),0)</f>
        <v>7396515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1646010</v>
      </c>
      <c r="G61" s="236">
        <v>1972124</v>
      </c>
      <c r="H61" s="15"/>
      <c r="I61" s="237">
        <v>2412969</v>
      </c>
      <c r="J61" s="236">
        <v>55045</v>
      </c>
      <c r="K61" s="230"/>
      <c r="L61" s="237"/>
      <c r="M61" s="236"/>
      <c r="N61" s="230"/>
      <c r="O61" s="364">
        <f t="shared" si="5"/>
        <v>4058979</v>
      </c>
      <c r="P61" s="387">
        <f t="shared" si="5"/>
        <v>2027169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0</v>
      </c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1646010</v>
      </c>
      <c r="G65" s="264">
        <f>+ROUND(+SUM(G60:G63),0)</f>
        <v>1972124</v>
      </c>
      <c r="H65" s="15"/>
      <c r="I65" s="265">
        <f>+ROUND(+SUM(I60:I63),0)</f>
        <v>2412969</v>
      </c>
      <c r="J65" s="264">
        <f>+ROUND(+SUM(J60:J63),0)</f>
        <v>55045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4058979</v>
      </c>
      <c r="P65" s="385">
        <f>+ROUND(+SUM(P60:P63),0)</f>
        <v>2027169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>
        <v>31144</v>
      </c>
      <c r="G67" s="262">
        <v>36069</v>
      </c>
      <c r="H67" s="15"/>
      <c r="I67" s="263"/>
      <c r="J67" s="262"/>
      <c r="K67" s="230"/>
      <c r="L67" s="263"/>
      <c r="M67" s="262"/>
      <c r="N67" s="230"/>
      <c r="O67" s="369">
        <f>+ROUND(+F67+I67+L67,0)</f>
        <v>31144</v>
      </c>
      <c r="P67" s="362">
        <f>+ROUND(+G67+J67+M67,0)</f>
        <v>36069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31144</v>
      </c>
      <c r="G69" s="264">
        <f>+ROUND(+SUM(G67:G68),0)</f>
        <v>36069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31144</v>
      </c>
      <c r="P69" s="385">
        <f>+ROUND(+SUM(P67:P68),0)</f>
        <v>36069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50413</v>
      </c>
      <c r="G71" s="262">
        <v>36927</v>
      </c>
      <c r="H71" s="15"/>
      <c r="I71" s="263">
        <v>14152</v>
      </c>
      <c r="J71" s="262">
        <v>5877</v>
      </c>
      <c r="K71" s="230"/>
      <c r="L71" s="263"/>
      <c r="M71" s="262"/>
      <c r="N71" s="230"/>
      <c r="O71" s="369">
        <f>+ROUND(+F71+I71+L71,0)</f>
        <v>64565</v>
      </c>
      <c r="P71" s="362">
        <f>+ROUND(+G71+J71+M71,0)</f>
        <v>42804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50413</v>
      </c>
      <c r="G73" s="264">
        <f>+ROUND(+SUM(G71:G72),0)</f>
        <v>36927</v>
      </c>
      <c r="H73" s="15"/>
      <c r="I73" s="265">
        <f>+ROUND(+SUM(I71:I72),0)</f>
        <v>14152</v>
      </c>
      <c r="J73" s="264">
        <f>+ROUND(+SUM(J71:J72),0)</f>
        <v>5877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64565</v>
      </c>
      <c r="P73" s="385">
        <f>+ROUND(+SUM(P71:P72),0)</f>
        <v>42804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223361</v>
      </c>
      <c r="G75" s="262">
        <v>205463</v>
      </c>
      <c r="H75" s="15"/>
      <c r="I75" s="263"/>
      <c r="J75" s="262"/>
      <c r="K75" s="230"/>
      <c r="L75" s="263"/>
      <c r="M75" s="262"/>
      <c r="N75" s="230"/>
      <c r="O75" s="369">
        <f>+ROUND(+F75+I75+L75,0)</f>
        <v>223361</v>
      </c>
      <c r="P75" s="362">
        <f>+ROUND(+G75+J75+M75,0)</f>
        <v>205463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223361</v>
      </c>
      <c r="G77" s="264">
        <f>+ROUND(+SUM(G75:G76),0)</f>
        <v>205463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223361</v>
      </c>
      <c r="P77" s="385">
        <f>+ROUND(+SUM(P75:P76),0)</f>
        <v>205463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10357987</v>
      </c>
      <c r="G79" s="275">
        <f>+ROUND(G58+G65+G69+G73+G77,0)</f>
        <v>9285964</v>
      </c>
      <c r="H79" s="15"/>
      <c r="I79" s="272">
        <f>+ROUND(I58+I65+I69+I73+I77,0)</f>
        <v>2880235</v>
      </c>
      <c r="J79" s="275">
        <f>+ROUND(J58+J65+J69+J73+J77,0)</f>
        <v>422056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13238222</v>
      </c>
      <c r="P79" s="395">
        <f>+ROUND(P58+P65+P69+P73+P77,0)</f>
        <v>9708020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8237386</v>
      </c>
      <c r="G81" s="232">
        <v>8552762</v>
      </c>
      <c r="H81" s="15"/>
      <c r="I81" s="233">
        <v>3127786</v>
      </c>
      <c r="J81" s="232">
        <v>364590</v>
      </c>
      <c r="K81" s="230"/>
      <c r="L81" s="233"/>
      <c r="M81" s="232"/>
      <c r="N81" s="230"/>
      <c r="O81" s="368">
        <f>+ROUND(+F81+I81+L81,0)</f>
        <v>11365172</v>
      </c>
      <c r="P81" s="381">
        <f>+ROUND(+G81+J81+M81,0)</f>
        <v>8917352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>
        <v>120635</v>
      </c>
      <c r="G82" s="236">
        <v>177116</v>
      </c>
      <c r="H82" s="15"/>
      <c r="I82" s="237">
        <v>-118513</v>
      </c>
      <c r="J82" s="236">
        <v>70762</v>
      </c>
      <c r="K82" s="230"/>
      <c r="L82" s="237">
        <v>-2122</v>
      </c>
      <c r="M82" s="236">
        <v>-247878</v>
      </c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8358021</v>
      </c>
      <c r="G83" s="273">
        <f>+ROUND(G81+G82,0)</f>
        <v>8729878</v>
      </c>
      <c r="H83" s="15"/>
      <c r="I83" s="274">
        <f>+ROUND(I81+I82,0)</f>
        <v>3009273</v>
      </c>
      <c r="J83" s="273">
        <f>+ROUND(J81+J82,0)</f>
        <v>435352</v>
      </c>
      <c r="K83" s="230"/>
      <c r="L83" s="274">
        <f>+ROUND(L81+L82,0)</f>
        <v>-2122</v>
      </c>
      <c r="M83" s="273">
        <f>+ROUND(M81+M82,0)</f>
        <v>-247878</v>
      </c>
      <c r="N83" s="230"/>
      <c r="O83" s="389">
        <f>+ROUND(O81+O82,0)</f>
        <v>11365172</v>
      </c>
      <c r="P83" s="390">
        <f>+ROUND(P81+P82,0)</f>
        <v>8917352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-720901</v>
      </c>
      <c r="G85" s="294">
        <f>+ROUND(G50,0)-ROUND(G79,0)+ROUND(G83,0)</f>
        <v>629047</v>
      </c>
      <c r="H85" s="15"/>
      <c r="I85" s="295">
        <f>+ROUND(I50,0)-ROUND(I79,0)+ROUND(I83,0)</f>
        <v>129038</v>
      </c>
      <c r="J85" s="294">
        <f>+ROUND(J50,0)-ROUND(J79,0)+ROUND(J83,0)</f>
        <v>13296</v>
      </c>
      <c r="K85" s="230"/>
      <c r="L85" s="295">
        <f>+ROUND(L50,0)-ROUND(L79,0)+ROUND(L83,0)</f>
        <v>-2122</v>
      </c>
      <c r="M85" s="294">
        <f>+ROUND(M50,0)-ROUND(M79,0)+ROUND(M83,0)</f>
        <v>-247878</v>
      </c>
      <c r="N85" s="230"/>
      <c r="O85" s="391">
        <f>+ROUND(O50,0)-ROUND(O79,0)+ROUND(O83,0)</f>
        <v>-593985</v>
      </c>
      <c r="P85" s="392">
        <f>+ROUND(P50,0)-ROUND(P79,0)+ROUND(P83,0)</f>
        <v>394465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720901</v>
      </c>
      <c r="G86" s="296">
        <f>+ROUND(G103,0)+ROUND(G122,0)+ROUND(G129,0)-ROUND(G134,0)</f>
        <v>-629047</v>
      </c>
      <c r="H86" s="15"/>
      <c r="I86" s="297">
        <f>+ROUND(I103,0)+ROUND(I122,0)+ROUND(I129,0)-ROUND(I134,0)</f>
        <v>-129038</v>
      </c>
      <c r="J86" s="296">
        <f>+ROUND(J103,0)+ROUND(J122,0)+ROUND(J129,0)-ROUND(J134,0)</f>
        <v>-13296</v>
      </c>
      <c r="K86" s="230"/>
      <c r="L86" s="297">
        <f>+ROUND(L103,0)+ROUND(L122,0)+ROUND(L129,0)-ROUND(L134,0)</f>
        <v>2122</v>
      </c>
      <c r="M86" s="296">
        <f>+ROUND(M103,0)+ROUND(M122,0)+ROUND(M129,0)-ROUND(M134,0)</f>
        <v>247878</v>
      </c>
      <c r="N86" s="230"/>
      <c r="O86" s="393">
        <f>+ROUND(O103,0)+ROUND(O122,0)+ROUND(O129,0)-ROUND(O134,0)</f>
        <v>593985</v>
      </c>
      <c r="P86" s="394">
        <f>+ROUND(P103,0)+ROUND(P122,0)+ROUND(P129,0)-ROUND(P134,0)</f>
        <v>-394465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0</v>
      </c>
      <c r="G101" s="238">
        <f>+ROUND(+SUM(G99:G100),0)</f>
        <v>0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0</v>
      </c>
      <c r="P101" s="366">
        <f>+ROUND(+SUM(P99:P100),0)</f>
        <v>0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0</v>
      </c>
      <c r="G103" s="260">
        <f>+ROUND(G91+G97+G101,0)</f>
        <v>0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0</v>
      </c>
      <c r="P103" s="383">
        <f>+ROUND(P91+P97+P101,0)</f>
        <v>0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>
        <v>-182952</v>
      </c>
      <c r="G111" s="236">
        <v>-182952</v>
      </c>
      <c r="H111" s="15"/>
      <c r="I111" s="237"/>
      <c r="J111" s="236"/>
      <c r="K111" s="230"/>
      <c r="L111" s="237"/>
      <c r="M111" s="236"/>
      <c r="N111" s="230"/>
      <c r="O111" s="364">
        <f>+ROUND(+F111+I111+L111,0)</f>
        <v>-182952</v>
      </c>
      <c r="P111" s="387">
        <f>+ROUND(+G111+J111+M111,0)</f>
        <v>-182952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-182952</v>
      </c>
      <c r="G112" s="264">
        <f>+ROUND(+SUM(G110:G111),0)</f>
        <v>-182952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-182952</v>
      </c>
      <c r="P112" s="385">
        <f>+ROUND(+SUM(P110:P111),0)</f>
        <v>-182952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-177</v>
      </c>
      <c r="G118" s="262">
        <v>177</v>
      </c>
      <c r="H118" s="15"/>
      <c r="I118" s="263"/>
      <c r="J118" s="262"/>
      <c r="K118" s="230"/>
      <c r="L118" s="263">
        <v>-4718</v>
      </c>
      <c r="M118" s="262">
        <v>-43014</v>
      </c>
      <c r="N118" s="230"/>
      <c r="O118" s="369">
        <f>+ROUND(+F118+I118+L118,0)</f>
        <v>-4895</v>
      </c>
      <c r="P118" s="362">
        <f>+ROUND(+G118+J118+M118,0)</f>
        <v>-42837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-177</v>
      </c>
      <c r="G120" s="264">
        <f>+ROUND(+SUM(G118:G119),0)</f>
        <v>177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-4718</v>
      </c>
      <c r="M120" s="264">
        <f>+ROUND(+SUM(M118:M119),0)</f>
        <v>-43014</v>
      </c>
      <c r="N120" s="230"/>
      <c r="O120" s="384">
        <f>+ROUND(+SUM(O118:O119),0)</f>
        <v>-4895</v>
      </c>
      <c r="P120" s="385">
        <f>+ROUND(+SUM(P118:P119),0)</f>
        <v>-42837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-183129</v>
      </c>
      <c r="G122" s="275">
        <f>+ROUND(G108+G112+G116+G120,0)</f>
        <v>-182775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-4718</v>
      </c>
      <c r="M122" s="275">
        <f>+ROUND(M108+M112+M116+M120,0)</f>
        <v>-43014</v>
      </c>
      <c r="N122" s="230"/>
      <c r="O122" s="388">
        <f>+ROUND(O108+O112+O116+O120,0)</f>
        <v>-187847</v>
      </c>
      <c r="P122" s="395">
        <f>+ROUND(P108+P112+P116+P120,0)</f>
        <v>-225789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-18046</v>
      </c>
      <c r="G125" s="236">
        <v>14377</v>
      </c>
      <c r="H125" s="15"/>
      <c r="I125" s="237">
        <v>18046</v>
      </c>
      <c r="J125" s="236">
        <v>-14377</v>
      </c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16" t="s">
        <v>286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282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-18046</v>
      </c>
      <c r="G129" s="273">
        <f>+ROUND(+SUM(G124,G125,G126,G128),0)</f>
        <v>14377</v>
      </c>
      <c r="H129" s="15"/>
      <c r="I129" s="274">
        <f>+ROUND(+SUM(I124,I125,I126,I128),0)</f>
        <v>18046</v>
      </c>
      <c r="J129" s="273">
        <f>+ROUND(+SUM(J124,J125,J126,J128),0)</f>
        <v>-14377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2086531</v>
      </c>
      <c r="G131" s="232">
        <v>1625882</v>
      </c>
      <c r="H131" s="15"/>
      <c r="I131" s="233">
        <v>0</v>
      </c>
      <c r="J131" s="232">
        <v>1081</v>
      </c>
      <c r="K131" s="230"/>
      <c r="L131" s="233">
        <v>17515</v>
      </c>
      <c r="M131" s="232">
        <v>308407</v>
      </c>
      <c r="N131" s="230"/>
      <c r="O131" s="368">
        <f aca="true" t="shared" si="8" ref="O131:P133">+ROUND(+F131+I131+L131,0)</f>
        <v>2104046</v>
      </c>
      <c r="P131" s="381">
        <f t="shared" si="8"/>
        <v>1935370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1164455</v>
      </c>
      <c r="G133" s="236">
        <v>2086531</v>
      </c>
      <c r="H133" s="15"/>
      <c r="I133" s="237">
        <v>147084</v>
      </c>
      <c r="J133" s="236"/>
      <c r="K133" s="230"/>
      <c r="L133" s="237">
        <v>10675</v>
      </c>
      <c r="M133" s="236">
        <v>17515</v>
      </c>
      <c r="N133" s="230"/>
      <c r="O133" s="364">
        <f t="shared" si="8"/>
        <v>1322214</v>
      </c>
      <c r="P133" s="387">
        <f t="shared" si="8"/>
        <v>2104046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-922076</v>
      </c>
      <c r="G134" s="278">
        <f>+ROUND(+G133-G131-G132,0)</f>
        <v>460649</v>
      </c>
      <c r="H134" s="15"/>
      <c r="I134" s="279">
        <f>+ROUND(+I133-I131-I132,0)</f>
        <v>147084</v>
      </c>
      <c r="J134" s="278">
        <f>+ROUND(+J133-J131-J132,0)</f>
        <v>-1081</v>
      </c>
      <c r="K134" s="230"/>
      <c r="L134" s="279">
        <f>+ROUND(+L133-L131-L132,0)</f>
        <v>-6840</v>
      </c>
      <c r="M134" s="278">
        <f>+ROUND(+M133-M131-M132,0)</f>
        <v>-290892</v>
      </c>
      <c r="N134" s="230"/>
      <c r="O134" s="397">
        <f>+ROUND(+O133-O131-O132,0)</f>
        <v>-781832</v>
      </c>
      <c r="P134" s="398">
        <f>+ROUND(+P133-P131-P132,0)</f>
        <v>168676</v>
      </c>
      <c r="Q134" s="31"/>
      <c r="R134" s="692" t="s">
        <v>295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309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306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305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296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-922076</v>
      </c>
      <c r="G142" s="540">
        <f>+G134+G140</f>
        <v>460649</v>
      </c>
      <c r="H142" s="15"/>
      <c r="I142" s="539">
        <f>+I134+I140</f>
        <v>147084</v>
      </c>
      <c r="J142" s="540">
        <f>+J134+J140</f>
        <v>-1081</v>
      </c>
      <c r="K142" s="230"/>
      <c r="L142" s="539">
        <f>+L134+L140</f>
        <v>-6840</v>
      </c>
      <c r="M142" s="540">
        <f>+M134+M140</f>
        <v>-290892</v>
      </c>
      <c r="N142" s="230"/>
      <c r="O142" s="397">
        <f>+O134+O140</f>
        <v>-781832</v>
      </c>
      <c r="P142" s="398">
        <f>+P134+P140</f>
        <v>168676</v>
      </c>
      <c r="Q142" s="31"/>
      <c r="R142" s="793" t="s">
        <v>298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31122021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457</v>
      </c>
      <c r="G148" s="797"/>
      <c r="H148" s="797"/>
      <c r="I148" s="798"/>
      <c r="J148" s="349"/>
      <c r="K148" s="16"/>
      <c r="L148" s="349" t="s">
        <v>234</v>
      </c>
      <c r="M148" s="796" t="s">
        <v>458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1164455</v>
      </c>
      <c r="G160" s="569">
        <f>+G133+G139</f>
        <v>2086531</v>
      </c>
      <c r="I160" s="568">
        <f>+I133+I139</f>
        <v>147084</v>
      </c>
      <c r="J160" s="569">
        <f>+J133+J139</f>
        <v>0</v>
      </c>
      <c r="K160" s="230"/>
      <c r="L160" s="568">
        <f>+L133+L139</f>
        <v>10675</v>
      </c>
      <c r="M160" s="569">
        <f>+M133+M139</f>
        <v>17515</v>
      </c>
      <c r="N160" s="230"/>
      <c r="O160" s="572">
        <f>+ROUND(+F160+I160+L160,0)</f>
        <v>1322214</v>
      </c>
      <c r="P160" s="573">
        <f>+ROUND(+G160+J160+M160,0)</f>
        <v>2104046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77">
        <f>+'Cash-Flow-2021-Leva'!P5</f>
        <v>2021</v>
      </c>
      <c r="D161" s="778"/>
      <c r="F161" s="565">
        <v>1164455</v>
      </c>
      <c r="G161" s="566">
        <v>2086531</v>
      </c>
      <c r="I161" s="565">
        <v>147084</v>
      </c>
      <c r="J161" s="566"/>
      <c r="K161" s="230"/>
      <c r="L161" s="565">
        <v>10675</v>
      </c>
      <c r="M161" s="566">
        <v>17515</v>
      </c>
      <c r="N161" s="230"/>
      <c r="O161" s="574">
        <f>+ROUND(+F161+I161+L161,0)</f>
        <v>1322214</v>
      </c>
      <c r="P161" s="575">
        <f>+ROUND(+G161+J161+M161,0)</f>
        <v>2104046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31.12.2021 г.</v>
      </c>
      <c r="G162" s="559">
        <f>+G11</f>
        <v>2020</v>
      </c>
      <c r="I162" s="597" t="str">
        <f>+I11</f>
        <v>31.12.2021 г.</v>
      </c>
      <c r="J162" s="561">
        <f>+J11</f>
        <v>2020</v>
      </c>
      <c r="K162" s="11"/>
      <c r="L162" s="598" t="str">
        <f>+L11</f>
        <v>31.12.2021 г.</v>
      </c>
      <c r="M162" s="564">
        <f>+M11</f>
        <v>2020</v>
      </c>
      <c r="N162" s="11"/>
      <c r="O162" s="599" t="str">
        <f>+O11</f>
        <v>31.12.2021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5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70 K64 K83:L83 K82 K120:L126 K119 K131 K133 K54:L55 K53 K58:L60 K56 K57 K72:L80 K71 K81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I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8" sqref="L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ОБЩИНА СИМЕОНОВГРАД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903729</v>
      </c>
      <c r="J1" s="813"/>
      <c r="K1" s="442"/>
      <c r="L1" s="443" t="s">
        <v>245</v>
      </c>
      <c r="M1" s="444">
        <f>+'Cash-Flow-2021-Leva'!M1</f>
        <v>7607</v>
      </c>
      <c r="N1" s="442"/>
      <c r="O1" s="443" t="s">
        <v>239</v>
      </c>
      <c r="P1" s="454">
        <f>+'Cash-Flow-2021-Leva'!P1</f>
        <v>887438663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[Седалище и адрес]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 t="str">
        <f>+'Cash-Flow-2021-Leva'!M3:P3</f>
        <v>obshtina_simgrad@abv.bg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ОБЩИНА СИМЕОНОВГРАД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31.12.2021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31.12.2021 г.</v>
      </c>
      <c r="G11" s="399">
        <f>+'Cash-Flow-2021-Leva'!G11</f>
        <v>2020</v>
      </c>
      <c r="H11" s="5"/>
      <c r="I11" s="592" t="str">
        <f>+O8</f>
        <v>31.12.2021 г.</v>
      </c>
      <c r="J11" s="400">
        <f>+'Cash-Flow-2021-Leva'!J11</f>
        <v>2020</v>
      </c>
      <c r="K11" s="5"/>
      <c r="L11" s="593" t="str">
        <f>+O8</f>
        <v>31.12.2021 г.</v>
      </c>
      <c r="M11" s="401">
        <f>+'Cash-Flow-2021-Leva'!M11</f>
        <v>2020</v>
      </c>
      <c r="N11" s="465"/>
      <c r="O11" s="594" t="str">
        <f>+O8</f>
        <v>31.12.2021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365.259</v>
      </c>
      <c r="G15" s="258">
        <f>+'Cash-Flow-2021-Leva'!G15/1000</f>
        <v>373.919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365.259</v>
      </c>
      <c r="P15" s="381">
        <f aca="true" t="shared" si="1" ref="P15:P24">+G15+J15+M15</f>
        <v>373.919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494.136</v>
      </c>
      <c r="G16" s="270">
        <f>+'Cash-Flow-2021-Leva'!G16/1000</f>
        <v>464.11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494.136</v>
      </c>
      <c r="P16" s="387">
        <f t="shared" si="1"/>
        <v>464.11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41.899</v>
      </c>
      <c r="G18" s="258">
        <f>+'Cash-Flow-2021-Leva'!G18/1000</f>
        <v>41.112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41.899</v>
      </c>
      <c r="P18" s="381">
        <f t="shared" si="1"/>
        <v>41.112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1.213</v>
      </c>
      <c r="G19" s="281">
        <f>+'Cash-Flow-2021-Leva'!G19/1000</f>
        <v>1.141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1.213</v>
      </c>
      <c r="P19" s="415">
        <f t="shared" si="1"/>
        <v>1.141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164.784</v>
      </c>
      <c r="G20" s="281">
        <f>+'Cash-Flow-2021-Leva'!G20/1000</f>
        <v>147.696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164.784</v>
      </c>
      <c r="P20" s="415">
        <f t="shared" si="1"/>
        <v>147.696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117.276</v>
      </c>
      <c r="G21" s="281">
        <f>+'Cash-Flow-2021-Leva'!G21/1000</f>
        <v>145.702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117.276</v>
      </c>
      <c r="P21" s="415">
        <f t="shared" si="1"/>
        <v>145.702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61.216</v>
      </c>
      <c r="G24" s="270">
        <f>+'Cash-Flow-2021-Leva'!G24/1000</f>
        <v>48.264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61.216</v>
      </c>
      <c r="P24" s="387">
        <f t="shared" si="1"/>
        <v>48.264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1245.783</v>
      </c>
      <c r="G25" s="238">
        <f>+SUM(G15,G16,G18,G19,G20,G21,G22,G23,G24)</f>
        <v>1221.9439999999997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1245.783</v>
      </c>
      <c r="P25" s="366">
        <f>+SUM(P15,P16,P18,P19,P20,P21,P22,P23,P24)</f>
        <v>1221.9439999999997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58.737</v>
      </c>
      <c r="G27" s="258">
        <f>+'Cash-Flow-2021-Leva'!G27/1000</f>
        <v>10.71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58.737</v>
      </c>
      <c r="P27" s="381">
        <f t="shared" si="2"/>
        <v>10.71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29.593</v>
      </c>
      <c r="G28" s="281">
        <f>+'Cash-Flow-2021-Leva'!G28/1000</f>
        <v>1.124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29.593</v>
      </c>
      <c r="P28" s="415">
        <f t="shared" si="2"/>
        <v>1.124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88.33</v>
      </c>
      <c r="G30" s="238">
        <f>+SUM(G27:G29)</f>
        <v>11.834000000000001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88.33</v>
      </c>
      <c r="P30" s="366">
        <f>+SUM(P27:P29)</f>
        <v>11.834000000000001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-63.582</v>
      </c>
      <c r="G37" s="238">
        <f>+'Cash-Flow-2021-Leva'!G37/1000</f>
        <v>-51.965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-63.582</v>
      </c>
      <c r="P37" s="366">
        <f t="shared" si="3"/>
        <v>-51.965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-58.698</v>
      </c>
      <c r="G38" s="283">
        <f>+'Cash-Flow-2021-Leva'!G38/1000</f>
        <v>-48.351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-58.698</v>
      </c>
      <c r="P38" s="416">
        <f t="shared" si="3"/>
        <v>-48.351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-4.884</v>
      </c>
      <c r="G39" s="285">
        <f>+'Cash-Flow-2021-Leva'!G39/1000</f>
        <v>-3.614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-4.884</v>
      </c>
      <c r="P39" s="417">
        <f t="shared" si="3"/>
        <v>-3.614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7.768</v>
      </c>
      <c r="G42" s="238">
        <f>+'Cash-Flow-2021-Leva'!G42/1000</f>
        <v>2.32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7.768</v>
      </c>
      <c r="P42" s="366">
        <f>+G42+J42+M42</f>
        <v>2.32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0.766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0.766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1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1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0.766</v>
      </c>
      <c r="G48" s="238">
        <f>+SUM(G44:G47)</f>
        <v>1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0.766</v>
      </c>
      <c r="P48" s="366">
        <f>+SUM(P44:P47)</f>
        <v>1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1279.0649999999998</v>
      </c>
      <c r="G50" s="260">
        <f>+G25+G30+G37+G42+G48</f>
        <v>1185.1329999999998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1279.0649999999998</v>
      </c>
      <c r="P50" s="383">
        <f>+P25+P30+P37+P42+P48</f>
        <v>1185.1329999999998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1813.112</v>
      </c>
      <c r="G53" s="231">
        <f>+'Cash-Flow-2021-Leva'!G53/1000</f>
        <v>1508.926</v>
      </c>
      <c r="H53" s="280"/>
      <c r="I53" s="241">
        <f>+'Cash-Flow-2021-Leva'!I53/1000</f>
        <v>344.96</v>
      </c>
      <c r="J53" s="231">
        <f>+'Cash-Flow-2021-Leva'!J53/1000</f>
        <v>259.299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2158.072</v>
      </c>
      <c r="P53" s="362">
        <f t="shared" si="5"/>
        <v>1768.225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20.805</v>
      </c>
      <c r="G54" s="270">
        <f>+'Cash-Flow-2021-Leva'!G54/1000</f>
        <v>21.326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20.805</v>
      </c>
      <c r="P54" s="387">
        <f t="shared" si="5"/>
        <v>21.326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83.952</v>
      </c>
      <c r="G55" s="270">
        <f>+'Cash-Flow-2021-Leva'!G55/1000</f>
        <v>95.607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83.952</v>
      </c>
      <c r="P55" s="387">
        <f t="shared" si="5"/>
        <v>95.607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5401.249</v>
      </c>
      <c r="G56" s="270">
        <f>+'Cash-Flow-2021-Leva'!G56/1000</f>
        <v>4506.002</v>
      </c>
      <c r="H56" s="280"/>
      <c r="I56" s="271">
        <f>+'Cash-Flow-2021-Leva'!I56/1000</f>
        <v>92.939</v>
      </c>
      <c r="J56" s="270">
        <f>+'Cash-Flow-2021-Leva'!J56/1000</f>
        <v>86.25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5494.188</v>
      </c>
      <c r="P56" s="387">
        <f t="shared" si="5"/>
        <v>4592.252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1087.941</v>
      </c>
      <c r="G57" s="270">
        <f>+'Cash-Flow-2021-Leva'!G57/1000</f>
        <v>903.52</v>
      </c>
      <c r="H57" s="280"/>
      <c r="I57" s="271">
        <f>+'Cash-Flow-2021-Leva'!I57/1000</f>
        <v>15.215</v>
      </c>
      <c r="J57" s="270">
        <f>+'Cash-Flow-2021-Leva'!J57/1000</f>
        <v>15.585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1103.156</v>
      </c>
      <c r="P57" s="387">
        <f t="shared" si="5"/>
        <v>919.105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8407.059000000001</v>
      </c>
      <c r="G58" s="264">
        <f>+SUM(G53:G57)</f>
        <v>7035.381000000001</v>
      </c>
      <c r="H58" s="280"/>
      <c r="I58" s="265">
        <f>+SUM(I53:I57)</f>
        <v>453.114</v>
      </c>
      <c r="J58" s="264">
        <f>+SUM(J53:J57)</f>
        <v>361.13399999999996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8860.172999999999</v>
      </c>
      <c r="P58" s="385">
        <f>+SUM(P53:P57)</f>
        <v>7396.514999999999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1646.01</v>
      </c>
      <c r="G61" s="270">
        <f>+'Cash-Flow-2021-Leva'!G61/1000</f>
        <v>1972.124</v>
      </c>
      <c r="H61" s="280"/>
      <c r="I61" s="271">
        <f>+'Cash-Flow-2021-Leva'!I61/1000</f>
        <v>2412.969</v>
      </c>
      <c r="J61" s="270">
        <f>+'Cash-Flow-2021-Leva'!J61/1000</f>
        <v>55.045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4058.9790000000003</v>
      </c>
      <c r="P61" s="387">
        <f t="shared" si="6"/>
        <v>2027.169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1646.01</v>
      </c>
      <c r="G65" s="264">
        <f>+SUM(G60:G63)</f>
        <v>1972.124</v>
      </c>
      <c r="H65" s="280"/>
      <c r="I65" s="265">
        <f>+SUM(I60:I63)</f>
        <v>2412.969</v>
      </c>
      <c r="J65" s="264">
        <f>+SUM(J60:J63)</f>
        <v>55.045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4058.9790000000003</v>
      </c>
      <c r="P65" s="385">
        <f>+SUM(P60:P63)</f>
        <v>2027.169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31.144</v>
      </c>
      <c r="G67" s="231">
        <f>+'Cash-Flow-2021-Leva'!G67/1000</f>
        <v>36.069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31.144</v>
      </c>
      <c r="P67" s="362">
        <f>+G67+J67+M67</f>
        <v>36.069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31.144</v>
      </c>
      <c r="G69" s="264">
        <f>+SUM(G67:G68)</f>
        <v>36.069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31.144</v>
      </c>
      <c r="P69" s="385">
        <f>+SUM(P67:P68)</f>
        <v>36.069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50.413</v>
      </c>
      <c r="G71" s="231">
        <f>+'Cash-Flow-2021-Leva'!G71/1000</f>
        <v>36.927</v>
      </c>
      <c r="H71" s="280"/>
      <c r="I71" s="241">
        <f>+'Cash-Flow-2021-Leva'!I71/1000</f>
        <v>14.152</v>
      </c>
      <c r="J71" s="231">
        <f>+'Cash-Flow-2021-Leva'!J71/1000</f>
        <v>5.877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64.565</v>
      </c>
      <c r="P71" s="362">
        <f>+G71+J71+M71</f>
        <v>42.804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50.413</v>
      </c>
      <c r="G73" s="264">
        <f>+SUM(G71:G72)</f>
        <v>36.927</v>
      </c>
      <c r="H73" s="280"/>
      <c r="I73" s="265">
        <f>+SUM(I71:I72)</f>
        <v>14.152</v>
      </c>
      <c r="J73" s="264">
        <f>+SUM(J71:J72)</f>
        <v>5.877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64.565</v>
      </c>
      <c r="P73" s="385">
        <f>+SUM(P71:P72)</f>
        <v>42.804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223.361</v>
      </c>
      <c r="G75" s="231">
        <f>+'Cash-Flow-2021-Leva'!G75/1000</f>
        <v>205.463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223.361</v>
      </c>
      <c r="P75" s="362">
        <f>+G75+J75+M75</f>
        <v>205.463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223.361</v>
      </c>
      <c r="G77" s="264">
        <f>+SUM(G75:G76)</f>
        <v>205.463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223.361</v>
      </c>
      <c r="P77" s="385">
        <f>+SUM(P75:P76)</f>
        <v>205.463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10357.987000000003</v>
      </c>
      <c r="G79" s="275">
        <f>+G58+G65+G69+G73+G77</f>
        <v>9285.964</v>
      </c>
      <c r="H79" s="280"/>
      <c r="I79" s="272">
        <f>+I58+I65+I69+I73+I77</f>
        <v>2880.235</v>
      </c>
      <c r="J79" s="275">
        <f>+J58+J65+J69+J73+J77</f>
        <v>422.056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13238.222</v>
      </c>
      <c r="P79" s="395">
        <f>+P58+P65+P69+P73+P77</f>
        <v>9708.019999999999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8237.386</v>
      </c>
      <c r="G81" s="258">
        <f>+'Cash-Flow-2021-Leva'!G81/1000</f>
        <v>8552.762</v>
      </c>
      <c r="H81" s="280"/>
      <c r="I81" s="259">
        <f>+'Cash-Flow-2021-Leva'!I81/1000</f>
        <v>3127.786</v>
      </c>
      <c r="J81" s="258">
        <f>+'Cash-Flow-2021-Leva'!J81/1000</f>
        <v>364.59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11365.172</v>
      </c>
      <c r="P81" s="381">
        <f>+G81+J81+M81</f>
        <v>8917.352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120.635</v>
      </c>
      <c r="G82" s="270">
        <f>+'Cash-Flow-2021-Leva'!G82/1000</f>
        <v>177.116</v>
      </c>
      <c r="H82" s="280"/>
      <c r="I82" s="271">
        <f>+'Cash-Flow-2021-Leva'!I82/1000</f>
        <v>-118.513</v>
      </c>
      <c r="J82" s="270">
        <f>+'Cash-Flow-2021-Leva'!J82/1000</f>
        <v>70.762</v>
      </c>
      <c r="K82" s="280"/>
      <c r="L82" s="271">
        <f>+'Cash-Flow-2021-Leva'!L82/1000</f>
        <v>-2.122</v>
      </c>
      <c r="M82" s="270">
        <f>+'Cash-Flow-2021-Leva'!M82/1000</f>
        <v>-247.878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8358.021</v>
      </c>
      <c r="G83" s="273">
        <f>+G81+G82</f>
        <v>8729.878</v>
      </c>
      <c r="H83" s="280"/>
      <c r="I83" s="274">
        <f>+I81+I82</f>
        <v>3009.273</v>
      </c>
      <c r="J83" s="273">
        <f>+J81+J82</f>
        <v>435.352</v>
      </c>
      <c r="K83" s="280"/>
      <c r="L83" s="274">
        <f>+L81+L82</f>
        <v>-2.122</v>
      </c>
      <c r="M83" s="273">
        <f>+M81+M82</f>
        <v>-247.878</v>
      </c>
      <c r="N83" s="466"/>
      <c r="O83" s="389">
        <f>+O81+O82</f>
        <v>11365.172</v>
      </c>
      <c r="P83" s="390">
        <f>+P81+P82</f>
        <v>8917.352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-720.9010000000017</v>
      </c>
      <c r="G85" s="294">
        <f>+G50-G79+G83</f>
        <v>629.0470000000005</v>
      </c>
      <c r="H85" s="280"/>
      <c r="I85" s="295">
        <f>+I50-I79+I83</f>
        <v>129.038</v>
      </c>
      <c r="J85" s="294">
        <f>+J50-J79+J83</f>
        <v>13.295999999999992</v>
      </c>
      <c r="K85" s="280"/>
      <c r="L85" s="295">
        <f>+L50-L79+L83</f>
        <v>-2.122</v>
      </c>
      <c r="M85" s="294">
        <f>+M50-M79+M83</f>
        <v>-247.878</v>
      </c>
      <c r="N85" s="466"/>
      <c r="O85" s="391">
        <f>+O50-O79+O83</f>
        <v>-593.9849999999988</v>
      </c>
      <c r="P85" s="392">
        <f>+P50-P79+P83</f>
        <v>394.46500000000196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720.9010000000001</v>
      </c>
      <c r="G86" s="296">
        <f>+G103+G122+G129-G134</f>
        <v>-629.0469999999999</v>
      </c>
      <c r="H86" s="280"/>
      <c r="I86" s="297">
        <f>+I103+I122+I129-I134</f>
        <v>-129.038</v>
      </c>
      <c r="J86" s="296">
        <f>+J103+J122+J129-J134</f>
        <v>-13.296000000000001</v>
      </c>
      <c r="K86" s="280"/>
      <c r="L86" s="297">
        <f>+L103+L122+L129-L134</f>
        <v>2.122</v>
      </c>
      <c r="M86" s="296">
        <f>+M103+M122+M129-M134</f>
        <v>247.878</v>
      </c>
      <c r="N86" s="466"/>
      <c r="O86" s="393">
        <f>+O103+O122+O129-O134</f>
        <v>593.9849999999999</v>
      </c>
      <c r="P86" s="394">
        <f>+P103+P122+P129-P134</f>
        <v>-394.4649999999999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0</v>
      </c>
      <c r="G101" s="238">
        <f>+SUM(G99:G100)</f>
        <v>0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0</v>
      </c>
      <c r="P101" s="366">
        <f>+SUM(P99:P100)</f>
        <v>0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0</v>
      </c>
      <c r="G103" s="260">
        <f>+G91+G97+G101</f>
        <v>0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0</v>
      </c>
      <c r="P103" s="383">
        <f>+P91+P97+P101</f>
        <v>0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-182.952</v>
      </c>
      <c r="G111" s="270">
        <f>+'Cash-Flow-2021-Leva'!G111/1000</f>
        <v>-182.952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-182.952</v>
      </c>
      <c r="P111" s="387">
        <f>+G111+J111+M111</f>
        <v>-182.952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-182.952</v>
      </c>
      <c r="G112" s="264">
        <f>+SUM(G110:G111)</f>
        <v>-182.952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-182.952</v>
      </c>
      <c r="P112" s="385">
        <f>+SUM(P110:P111)</f>
        <v>-182.952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-0.177</v>
      </c>
      <c r="G118" s="231">
        <f>+'Cash-Flow-2021-Leva'!G118/1000</f>
        <v>0.177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-4.718</v>
      </c>
      <c r="M118" s="231">
        <f>+'Cash-Flow-2021-Leva'!M118/1000</f>
        <v>-43.014</v>
      </c>
      <c r="N118" s="466"/>
      <c r="O118" s="369">
        <f>+F118+I118+L118</f>
        <v>-4.895</v>
      </c>
      <c r="P118" s="362">
        <f>+G118+J118+M118</f>
        <v>-42.837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-0.177</v>
      </c>
      <c r="G120" s="264">
        <f>+SUM(G118:G119)</f>
        <v>0.177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-4.718</v>
      </c>
      <c r="M120" s="264">
        <f>+SUM(M118:M119)</f>
        <v>-43.014</v>
      </c>
      <c r="N120" s="466"/>
      <c r="O120" s="384">
        <f>+SUM(O118:O119)</f>
        <v>-4.895</v>
      </c>
      <c r="P120" s="385">
        <f>+SUM(P118:P119)</f>
        <v>-42.837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-183.129</v>
      </c>
      <c r="G122" s="275">
        <f>+G108+G112+G116+G120</f>
        <v>-182.775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-4.718</v>
      </c>
      <c r="M122" s="275">
        <f>+M108+M112+M116+M120</f>
        <v>-43.014</v>
      </c>
      <c r="N122" s="466"/>
      <c r="O122" s="388">
        <f>+O108+O112+O116+O120</f>
        <v>-187.847</v>
      </c>
      <c r="P122" s="395">
        <f>+P108+P112+P116+P120</f>
        <v>-225.789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-18.046</v>
      </c>
      <c r="G125" s="270">
        <f>+'Cash-Flow-2021-Leva'!G125/1000</f>
        <v>14.377</v>
      </c>
      <c r="H125" s="280"/>
      <c r="I125" s="271">
        <f>+'Cash-Flow-2021-Leva'!I125/1000</f>
        <v>18.046</v>
      </c>
      <c r="J125" s="270">
        <f>+'Cash-Flow-2021-Leva'!J125/1000</f>
        <v>-14.377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-18.046</v>
      </c>
      <c r="G129" s="273">
        <f>+SUM(G124,G125,G126,G128)</f>
        <v>14.377</v>
      </c>
      <c r="H129" s="280"/>
      <c r="I129" s="274">
        <f>+SUM(I124,I125,I126,I128)</f>
        <v>18.046</v>
      </c>
      <c r="J129" s="273">
        <f>+SUM(J124,J125,J126,J128)</f>
        <v>-14.377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2086.531</v>
      </c>
      <c r="G131" s="258">
        <f>+'Cash-Flow-2021-Leva'!G131/1000</f>
        <v>1625.882</v>
      </c>
      <c r="H131" s="280"/>
      <c r="I131" s="259">
        <f>+'Cash-Flow-2021-Leva'!I131/1000</f>
        <v>0</v>
      </c>
      <c r="J131" s="258">
        <f>+'Cash-Flow-2021-Leva'!J131/1000</f>
        <v>1.081</v>
      </c>
      <c r="K131" s="280"/>
      <c r="L131" s="259">
        <f>+'Cash-Flow-2021-Leva'!L131/1000</f>
        <v>17.515</v>
      </c>
      <c r="M131" s="258">
        <f>+'Cash-Flow-2021-Leva'!M131/1000</f>
        <v>308.407</v>
      </c>
      <c r="N131" s="466"/>
      <c r="O131" s="368">
        <f aca="true" t="shared" si="9" ref="O131:P133">+F131+I131+L131</f>
        <v>2104.046</v>
      </c>
      <c r="P131" s="381">
        <f t="shared" si="9"/>
        <v>1935.37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1164.455</v>
      </c>
      <c r="G133" s="270">
        <f>+'Cash-Flow-2021-Leva'!G133/1000</f>
        <v>2086.531</v>
      </c>
      <c r="H133" s="280"/>
      <c r="I133" s="271">
        <f>+'Cash-Flow-2021-Leva'!I133/1000</f>
        <v>147.084</v>
      </c>
      <c r="J133" s="270">
        <f>+'Cash-Flow-2021-Leva'!J133/1000</f>
        <v>0</v>
      </c>
      <c r="K133" s="280"/>
      <c r="L133" s="271">
        <f>+'Cash-Flow-2021-Leva'!L133/1000</f>
        <v>10.675</v>
      </c>
      <c r="M133" s="270">
        <f>+'Cash-Flow-2021-Leva'!M133/1000</f>
        <v>17.515</v>
      </c>
      <c r="N133" s="466"/>
      <c r="O133" s="364">
        <f t="shared" si="9"/>
        <v>1322.214</v>
      </c>
      <c r="P133" s="387">
        <f t="shared" si="9"/>
        <v>2104.046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-922.076</v>
      </c>
      <c r="G134" s="278">
        <f>+G133-G131-G132</f>
        <v>460.6489999999999</v>
      </c>
      <c r="H134" s="280"/>
      <c r="I134" s="279">
        <f>+I133-I131-I132</f>
        <v>147.084</v>
      </c>
      <c r="J134" s="278">
        <f>+J133-J131-J132</f>
        <v>-1.081</v>
      </c>
      <c r="K134" s="280"/>
      <c r="L134" s="279">
        <f>+L133-L131-L132</f>
        <v>-6.84</v>
      </c>
      <c r="M134" s="278">
        <f>+M133-M131-M132</f>
        <v>-290.892</v>
      </c>
      <c r="N134" s="466"/>
      <c r="O134" s="397">
        <f>+O133-O131-O132</f>
        <v>-781.8319999999999</v>
      </c>
      <c r="P134" s="398">
        <f>+P133-P131-P132</f>
        <v>168.67599999999993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-922.076</v>
      </c>
      <c r="G142" s="278">
        <f>+G134+G140</f>
        <v>460.6489999999999</v>
      </c>
      <c r="H142" s="280"/>
      <c r="I142" s="539">
        <f>+I134+I140</f>
        <v>147.084</v>
      </c>
      <c r="J142" s="540">
        <f>+J134+J140</f>
        <v>-1.081</v>
      </c>
      <c r="K142" s="280"/>
      <c r="L142" s="539">
        <f>+L134+L140</f>
        <v>-6.84</v>
      </c>
      <c r="M142" s="540">
        <f>+M134+M140</f>
        <v>-290.892</v>
      </c>
      <c r="N142" s="466"/>
      <c r="O142" s="552">
        <f>+O134+O140</f>
        <v>-781.8319999999999</v>
      </c>
      <c r="P142" s="553">
        <f>+P134+P140</f>
        <v>168.67599999999993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31122021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Trifonova</cp:lastModifiedBy>
  <cp:lastPrinted>2021-10-21T12:48:48Z</cp:lastPrinted>
  <dcterms:created xsi:type="dcterms:W3CDTF">2015-12-01T07:17:04Z</dcterms:created>
  <dcterms:modified xsi:type="dcterms:W3CDTF">2022-01-18T12:43:36Z</dcterms:modified>
  <cp:category/>
  <cp:version/>
  <cp:contentType/>
  <cp:contentStatus/>
</cp:coreProperties>
</file>