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010" activeTab="2"/>
  </bookViews>
  <sheets>
    <sheet name="Guidelines" sheetId="1" r:id="rId1"/>
    <sheet name="Cash-Flow-2016-Leva" sheetId="2" r:id="rId2"/>
    <sheet name="Cash-Flow-2016" sheetId="3" r:id="rId3"/>
  </sheets>
  <definedNames>
    <definedName name="Date" localSheetId="2">#REF!</definedName>
    <definedName name="Date">#REF!</definedName>
    <definedName name="_xlnm.Print_Area" localSheetId="2">'Cash-Flow-2016'!$B$1:$N$133</definedName>
    <definedName name="_xlnm.Print_Area" localSheetId="1">'Cash-Flow-2016-Leva'!$B$1:$N$133</definedName>
    <definedName name="_xlnm.Print_Area" localSheetId="0">'Guidelines'!$B$2:$N$66</definedName>
    <definedName name="_xlnm.Print_Titles" localSheetId="2">'Cash-Flow-2016'!$8:$10</definedName>
    <definedName name="_xlnm.Print_Titles" localSheetId="1">'Cash-Flow-2016-Leva'!$8:$10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3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Q2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4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8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Q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<sst xmlns="http://schemas.openxmlformats.org/spreadsheetml/2006/main" count="490" uniqueCount="324">
  <si>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</si>
  <si>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</si>
  <si>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</si>
  <si>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</si>
  <si>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</si>
  <si>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</si>
  <si>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>код по ЕБК</t>
  </si>
  <si>
    <t>(6)=(2)+(4)+(5)</t>
  </si>
  <si>
    <t xml:space="preserve">              ГЛ. СЧЕТОВОДИТЕЛ:</t>
  </si>
  <si>
    <t xml:space="preserve">                                                              Дата:</t>
  </si>
  <si>
    <t>ЕИК/БУЛСТАТ</t>
  </si>
  <si>
    <t>e-mail</t>
  </si>
  <si>
    <t xml:space="preserve"> (бюджетна организация, предприятие по чл. 165, ал. 1 от ЗПФ, поделение)</t>
  </si>
  <si>
    <t xml:space="preserve">           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</si>
  <si>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                                                                ОТЧЕТ ЗА КАСОВОТО ИЗПЪЛНЕНИЕ </t>
  </si>
  <si>
    <t xml:space="preserve">                    Web-адрес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</si>
  <si>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</si>
  <si>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</si>
  <si>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</si>
  <si>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</si>
  <si>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</si>
  <si>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</si>
  <si>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</si>
  <si>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</si>
  <si>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</si>
  <si>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</si>
  <si>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</si>
  <si>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</si>
  <si>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</si>
  <si>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</si>
  <si>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>,</t>
    </r>
    <r>
      <rPr>
        <sz val="12"/>
        <color indexed="8"/>
        <rFont val="Times New Roman CYR"/>
        <family val="1"/>
      </rPr>
      <t xml:space="preserve"> отделните файлове</t>
    </r>
  </si>
  <si>
    <r>
      <t>за годишните касови отчети 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</t>
    </r>
  </si>
  <si>
    <r>
      <t>и файла за годишния касов отчет на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</si>
  <si>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t>ГОДИНА</t>
  </si>
  <si>
    <t xml:space="preserve">Указания за таблица </t>
  </si>
  <si>
    <t>.</t>
  </si>
  <si>
    <t>В тази таблица се въвеждат и съответните идентификационни данни на бюджетната организация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</si>
  <si>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</si>
  <si>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</si>
  <si>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</si>
  <si>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</si>
  <si>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</si>
  <si>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</si>
  <si>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</si>
  <si>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</si>
  <si>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</si>
  <si>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</si>
  <si>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</si>
  <si>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</si>
  <si>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</si>
  <si>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</si>
  <si>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</si>
  <si>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</si>
  <si>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министъра на финансите.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</si>
  <si>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</si>
  <si>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</si>
  <si>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</si>
  <si>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</si>
  <si>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</si>
  <si>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</si>
  <si>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</si>
  <si>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</si>
  <si>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</si>
  <si>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</si>
  <si>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</si>
  <si>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</si>
  <si>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</si>
  <si>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</si>
  <si>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</si>
  <si>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31.03.2016 г.</t>
  </si>
  <si>
    <t>30.09.2016 г.</t>
  </si>
  <si>
    <t>31.12.2016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</si>
  <si>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</si>
  <si>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</si>
  <si>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</si>
  <si>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</si>
  <si>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</si>
  <si>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</si>
  <si>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</si>
  <si>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</si>
  <si>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</si>
  <si>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</si>
  <si>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</si>
  <si>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</si>
  <si>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</si>
  <si>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</si>
  <si>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</si>
  <si>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</si>
  <si>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</si>
  <si>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</si>
  <si>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</si>
  <si>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</si>
  <si>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</si>
  <si>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</si>
  <si>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</si>
  <si>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</si>
  <si>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</si>
  <si>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</si>
  <si>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</si>
  <si>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</si>
  <si>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</si>
  <si>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</si>
  <si>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</si>
  <si>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</si>
  <si>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</si>
  <si>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3. Други безвъзмездно получени средства по международни програми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</si>
  <si>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</si>
  <si>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</si>
  <si>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</si>
  <si>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</si>
  <si>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</si>
  <si>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</si>
  <si>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</si>
  <si>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</si>
  <si>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</si>
  <si>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</si>
  <si>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</si>
  <si>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</si>
  <si>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</si>
  <si>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</si>
  <si>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</si>
  <si>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</si>
  <si>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</si>
  <si>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</si>
  <si>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</si>
  <si>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</si>
  <si>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</si>
  <si>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</si>
  <si>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</si>
  <si>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</si>
  <si>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</si>
  <si>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В. ОБЩО ТРАНСФЕРИ И  ЗАЕМИ М/У БЮДЖЕТНИ ОРГАНИЗАЦИИ</t>
  </si>
  <si>
    <t xml:space="preserve"> 1. Наличности на парични средства в началото на отчетния период</t>
  </si>
  <si>
    <t xml:space="preserve"> 2. Постъпления от реализация и приватизация на дялове, акциии и участия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</si>
  <si>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</si>
  <si>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</si>
  <si>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</si>
  <si>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</si>
  <si>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</si>
  <si>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 xml:space="preserve">Сметки за сред-ства от Европей-ския съюз-инди-кативни разчети                      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</si>
  <si>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</si>
  <si>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</si>
  <si>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</si>
  <si>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</si>
  <si>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</si>
  <si>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30.06.2016 г.</t>
  </si>
  <si>
    <t xml:space="preserve"> ІІІ. Внесен ДДС и др. данъци в/у продажбите и коректив за постъпления</t>
  </si>
  <si>
    <t>Г. Бюджетно салдо: Дефицит (-) / излишък (+) = (А. - Б. + В. )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</si>
  <si>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</si>
  <si>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</si>
  <si>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</si>
  <si>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</si>
  <si>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</si>
  <si>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</si>
  <si>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</si>
  <si>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</si>
  <si>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</si>
  <si>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</si>
  <si>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</si>
  <si>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</si>
  <si>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</si>
  <si>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</si>
  <si>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                             П О К А З А Т Е Л И</t>
  </si>
  <si>
    <t xml:space="preserve">                                                                (а)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</si>
  <si>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</si>
  <si>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</si>
  <si>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r>
      <t xml:space="preserve">Ако на ред 141 има число, </t>
    </r>
    <r>
      <rPr>
        <b/>
        <i/>
        <sz val="10"/>
        <color indexed="20"/>
        <rFont val="Times New Roman"/>
        <family val="1"/>
      </rPr>
      <t>различно от нула</t>
    </r>
    <r>
      <rPr>
        <b/>
        <sz val="10"/>
        <rFont val="Times New Roman"/>
        <family val="1"/>
      </rPr>
      <t xml:space="preserve">, въведи същото число в клетката под него на ред 142 </t>
    </r>
  </si>
  <si>
    <t xml:space="preserve"> Общо за група І. Постъпления от текущи приходи</t>
  </si>
  <si>
    <t xml:space="preserve"> Общо за група ІІ. Постъпления от продажби на нефинансови активи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</si>
  <si>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</si>
  <si>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</si>
  <si>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</si>
  <si>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</si>
  <si>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</si>
  <si>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</si>
  <si>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І. Придобиване и реализиране на дялове, акции и участия</t>
  </si>
  <si>
    <t xml:space="preserve"> Общо за група ІІ. Предоставени заеми, възмездна фин. помощ и гаранции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</si>
  <si>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</si>
  <si>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</si>
  <si>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</si>
  <si>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</si>
  <si>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</si>
  <si>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</si>
  <si>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r>
      <t xml:space="preserve">Показателите в таблиците в този файл са идентични на тези от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.</t>
    </r>
  </si>
  <si>
    <r>
      <t xml:space="preserve">В този файл се включва информацията, фигурираща в съответните </t>
    </r>
    <r>
      <rPr>
        <i/>
        <sz val="12"/>
        <color indexed="18"/>
        <rFont val="Times New Roman CYR"/>
        <family val="0"/>
      </rPr>
      <t xml:space="preserve">колони 1-6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</si>
  <si>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t xml:space="preserve"> Б. ОБЩО РАЗХОДИ И ПРИДОБИВАНЕ НА НЕФИНАНСОВИ АКТИВИ</t>
  </si>
  <si>
    <t xml:space="preserve"> Ж. ОБЩО ОПЕРАЦИИ С ФИНАНСОВИ ПАСИВИ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</si>
  <si>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</si>
  <si>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</si>
  <si>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</si>
  <si>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</si>
  <si>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t xml:space="preserve">    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142</t>
    </r>
  </si>
  <si>
    <t xml:space="preserve"> IІ. Реализация на нефинансови активи и конфискувани средства</t>
  </si>
  <si>
    <t xml:space="preserve"> Общо за група ІІ. Реализация на нефинан. активи и конфиск.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</si>
  <si>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</si>
  <si>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</si>
  <si>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</si>
  <si>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>31.01.2016 г.</t>
  </si>
  <si>
    <t>29.02.2016 г.</t>
  </si>
  <si>
    <t>30.04.2016 г.</t>
  </si>
  <si>
    <t>31.05.2016 г.</t>
  </si>
  <si>
    <t>31.07.2016 г.</t>
  </si>
  <si>
    <t>31.08.2016 г.</t>
  </si>
  <si>
    <t>31.10.2016 г.</t>
  </si>
  <si>
    <t>30.11.2016 г.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</si>
  <si>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</si>
  <si>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</si>
  <si>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</si>
  <si>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</si>
  <si>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</si>
  <si>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</si>
  <si>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</si>
  <si>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</si>
  <si>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</si>
  <si>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</si>
  <si>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</si>
  <si>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</si>
  <si>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</si>
  <si>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</si>
  <si>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</si>
  <si>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</si>
  <si>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</si>
  <si>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</si>
  <si>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</si>
  <si>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</si>
  <si>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</si>
  <si>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</si>
  <si>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</si>
  <si>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</si>
  <si>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</si>
  <si>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</si>
  <si>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</si>
  <si>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</si>
  <si>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</si>
  <si>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</si>
  <si>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</si>
  <si>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</si>
  <si>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</si>
  <si>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</si>
  <si>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</si>
  <si>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</si>
  <si>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</si>
  <si>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</si>
  <si>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</si>
  <si>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</si>
  <si>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</si>
  <si>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</si>
  <si>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</si>
  <si>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</si>
  <si>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</si>
  <si>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</si>
  <si>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</si>
  <si>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</si>
  <si>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</si>
  <si>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</si>
  <si>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</si>
  <si>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</si>
  <si>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</si>
  <si>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</si>
  <si>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</si>
  <si>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</si>
  <si>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</si>
  <si>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</si>
  <si>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</si>
  <si>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</si>
  <si>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</si>
  <si>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</si>
  <si>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</si>
  <si>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</si>
  <si>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</si>
  <si>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</si>
  <si>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</si>
  <si>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</si>
  <si>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</si>
  <si>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</si>
  <si>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</si>
  <si>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</si>
  <si>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</si>
  <si>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</si>
  <si>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</si>
  <si>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</si>
  <si>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</si>
  <si>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</si>
  <si>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</si>
  <si>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</si>
  <si>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</si>
  <si>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</si>
  <si>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</si>
  <si>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</si>
  <si>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</si>
  <si>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</si>
  <si>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</si>
  <si>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</si>
  <si>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</si>
  <si>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</si>
  <si>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</si>
  <si>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</si>
  <si>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</si>
  <si>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</si>
  <si>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1 и 2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се попълват данните от </t>
    </r>
    <r>
      <rPr>
        <i/>
        <sz val="12"/>
        <color indexed="18"/>
        <rFont val="Times New Roman CYR"/>
        <family val="0"/>
      </rPr>
      <t>колони 1</t>
    </r>
    <r>
      <rPr>
        <i/>
        <sz val="12"/>
        <rFont val="Times New Roman CYR"/>
        <family val="1"/>
      </rPr>
      <t xml:space="preserve"> и</t>
    </r>
    <r>
      <rPr>
        <i/>
        <sz val="12"/>
        <color indexed="18"/>
        <rFont val="Times New Roman CYR"/>
        <family val="0"/>
      </rPr>
      <t xml:space="preserve"> 2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</si>
  <si>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</si>
  <si>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3 и 4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</si>
  <si>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>съответните показатели стойности в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колони 3 и 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четирите</t>
    </r>
  </si>
  <si>
    <r>
      <rPr>
        <i/>
        <sz val="12"/>
        <color indexed="18"/>
        <rFont val="Times New Roman CYR"/>
        <family val="0"/>
      </rPr>
      <t xml:space="preserve">файла </t>
    </r>
    <r>
      <rPr>
        <sz val="12"/>
        <rFont val="Times New Roman Cyr"/>
        <family val="0"/>
      </rPr>
      <t>за годишните касови отчети сметките за средствата от Европейския съюз</t>
    </r>
    <r>
      <rPr>
        <sz val="12"/>
        <color indexed="18"/>
        <rFont val="Times New Roman CYR"/>
        <family val="1"/>
      </rPr>
      <t xml:space="preserve"> -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</si>
  <si>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0"/>
      </rPr>
      <t xml:space="preserve"> се попълват данните </t>
    </r>
    <r>
      <rPr>
        <sz val="12"/>
        <rFont val="Times New Roman CYR"/>
        <family val="1"/>
      </rPr>
      <t xml:space="preserve">от </t>
    </r>
    <r>
      <rPr>
        <i/>
        <sz val="12"/>
        <color indexed="18"/>
        <rFont val="Times New Roman CYR"/>
        <family val="0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</si>
  <si>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rFont val="Times New Roman CYR"/>
        <family val="1"/>
      </rPr>
      <t>.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</si>
  <si>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J8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</si>
  <si>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14</t>
    </r>
    <r>
      <rPr>
        <sz val="12"/>
        <rFont val="Times New Roman CYR"/>
        <family val="1"/>
      </rPr>
      <t>.</t>
    </r>
  </si>
  <si>
    <r>
      <t xml:space="preserve">, с изключение на попълването 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</si>
  <si>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14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</si>
  <si>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</si>
  <si>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</si>
  <si>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 xml:space="preserve">ред 141   </t>
    </r>
    <r>
      <rPr>
        <b/>
        <sz val="12"/>
        <rFont val="Times New Roman Cyr"/>
        <family val="0"/>
      </rPr>
      <t xml:space="preserve">в   таблица </t>
    </r>
  </si>
  <si>
    <r>
      <t xml:space="preserve">     </t>
    </r>
    <r>
      <rPr>
        <b/>
        <sz val="12"/>
        <color indexed="18"/>
        <rFont val="Times New Roman Cyr"/>
        <family val="0"/>
      </rPr>
      <t xml:space="preserve"> се появи число, то следва задължително да се въведе на </t>
    </r>
    <r>
      <rPr>
        <b/>
        <i/>
        <sz val="12"/>
        <color indexed="20"/>
        <rFont val="Times New Roman Cyr"/>
        <family val="0"/>
      </rPr>
      <t>ред 142</t>
    </r>
    <r>
      <rPr>
        <b/>
        <sz val="12"/>
        <color indexed="18"/>
        <rFont val="Times New Roman Cyr"/>
        <family val="0"/>
      </rPr>
      <t>!</t>
    </r>
  </si>
  <si>
    <r>
      <t xml:space="preserve">При попълването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>ред 141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</si>
  <si>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rPr>
        <sz val="12"/>
        <rFont val="Times New Roman Cyr"/>
        <family val="0"/>
      </rPr>
      <t>включва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124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-  позиция</t>
    </r>
    <r>
      <rPr>
        <i/>
        <sz val="12"/>
        <color indexed="18"/>
        <rFont val="Times New Roman CYR"/>
        <family val="0"/>
      </rPr>
      <t xml:space="preserve"> "разлики от закръгления в хил. лв (+/-) "</t>
    </r>
    <r>
      <rPr>
        <sz val="12"/>
        <color indexed="18"/>
        <rFont val="Times New Roman Cyr"/>
        <family val="0"/>
      </rPr>
      <t>,</t>
    </r>
    <r>
      <rPr>
        <sz val="12"/>
        <rFont val="Times New Roman Cyr"/>
        <family val="0"/>
      </rPr>
      <t xml:space="preserve">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</si>
  <si>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</si>
  <si>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142</t>
    </r>
    <r>
      <rPr>
        <sz val="12"/>
        <rFont val="Times New Roman Cyr"/>
        <family val="0"/>
      </rPr>
      <t>, а следва</t>
    </r>
  </si>
  <si>
    <r>
      <t xml:space="preserve">Отчетът в </t>
    </r>
    <r>
      <rPr>
        <sz val="12"/>
        <color indexed="18"/>
        <rFont val="Times New Roman Cyr"/>
        <family val="0"/>
      </rPr>
      <t>хил. лв</t>
    </r>
    <r>
      <rPr>
        <sz val="12"/>
        <rFont val="Times New Roman Cyr"/>
        <family val="0"/>
      </rPr>
      <t xml:space="preserve"> в таблица 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</si>
  <si>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rFont val="Times New Roman Cyr"/>
        <family val="0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</si>
  <si>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</si>
  <si>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t>ОБЩИНА СИМЕОНОВГРАД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</si>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</sst>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&quot; &quot;0&quot; &quot;0&quot; &quot;0"/>
    <numFmt numFmtId="181" formatCode="0.0"/>
    <numFmt numFmtId="182" formatCode="#,##0;[Red]\(#,##0\)"/>
    <numFmt numFmtId="183" formatCode="0&quot;.&quot;"/>
    <numFmt numFmtId="184" formatCode="0000&quot; г.&quot;"/>
    <numFmt numFmtId="185" formatCode="&quot;'Cash-Flow-&quot;0000&quot;-leva'&quot;"/>
    <numFmt numFmtId="186" formatCode="&quot;'Cash-Flow-&quot;0000&quot;'&quot;"/>
    <numFmt numFmtId="187" formatCode="&quot;за &quot;0000&quot; г.&quot;"/>
    <numFmt numFmtId="188" formatCode="&quot;БЮДЖЕТ Годишен         уточнен план &quot;0000&quot; г.&quot;"/>
    <numFmt numFmtId="189" formatCode="&quot;към &quot;00&quot;.&quot;00&quot;.&quot;0000&quot; г.&quot;"/>
    <numFmt numFmtId="190" formatCode="#,##0;\(#,##0\)"/>
    <numFmt numFmtId="191" formatCode="00&quot;.&quot;00&quot;.&quot;0000&quot; г.&quot;"/>
    <numFmt numFmtId="192" formatCode="#,##0&quot; &quot;;[Red]\(#,##0\)"/>
    <numFmt numFmtId="193" formatCode="&quot;МАКЕТ ЗА &quot;0000&quot; г.&quot;"/>
    <numFmt numFmtId="194" formatCode="0000"/>
    <numFmt numFmtId="195" formatCode="000&quot; &quot;000&quot; &quot;000"/>
    <numFmt numFmtId="196" formatCode="0000&quot; &quot;0000"/>
    <numFmt numFmtId="197" formatCode="0000&quot; &quot;0000&quot; &quot;0000"/>
    <numFmt numFmtId="198" formatCode="0000&quot; &quot;0000&quot; &quot;0000&quot; &quot;0000"/>
  </numFmts>
  <fonts count="1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 Bold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name val="Times New Roman CYR"/>
      <family val="0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sz val="12"/>
      <color indexed="28"/>
      <name val="Times New Roman"/>
      <family val="1"/>
    </font>
    <font>
      <sz val="14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20"/>
      <name val="Times New Roman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b/>
      <i/>
      <sz val="12"/>
      <color indexed="20"/>
      <name val="Times New Roman Bold"/>
      <family val="0"/>
    </font>
    <font>
      <b/>
      <sz val="10"/>
      <color indexed="9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9"/>
      <name val="Times New Roman Cyr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1"/>
      <color rgb="FF000099"/>
      <name val="Times New Roman CYR"/>
      <family val="0"/>
    </font>
    <font>
      <sz val="11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b/>
      <i/>
      <sz val="12"/>
      <color rgb="FFA50021"/>
      <name val="Times New Roman Bold"/>
      <family val="0"/>
    </font>
    <font>
      <b/>
      <sz val="10"/>
      <color theme="0"/>
      <name val="Times New Roman"/>
      <family val="1"/>
    </font>
    <font>
      <b/>
      <i/>
      <sz val="12"/>
      <color rgb="FF000099"/>
      <name val="Times New Roman Bold"/>
      <family val="0"/>
    </font>
    <font>
      <sz val="12"/>
      <color rgb="FF000000"/>
      <name val="Times New Roman CYR"/>
      <family val="1"/>
    </font>
    <font>
      <b/>
      <i/>
      <sz val="12"/>
      <color rgb="FFA50021"/>
      <name val="Times New Roman Cyr"/>
      <family val="0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b/>
      <sz val="12"/>
      <color theme="0"/>
      <name val="Times New Roman Cyr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i/>
      <sz val="12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000099"/>
        <bgColor indexed="64"/>
      </patternFill>
    </fill>
  </fills>
  <borders count="1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thin"/>
      <right/>
      <top/>
      <bottom style="thin"/>
    </border>
    <border>
      <left/>
      <right/>
      <top style="double"/>
      <bottom/>
    </border>
    <border>
      <left style="medium"/>
      <right style="medium"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medium"/>
      <top/>
      <bottom style="hair"/>
    </border>
    <border>
      <left style="double"/>
      <right style="double"/>
      <top/>
      <bottom style="hair"/>
    </border>
    <border>
      <left style="medium"/>
      <right style="medium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/>
    </border>
    <border>
      <left style="double"/>
      <right style="double"/>
      <top style="hair"/>
      <bottom/>
    </border>
    <border>
      <left style="medium"/>
      <right style="medium"/>
      <top style="thin"/>
      <bottom style="hair"/>
    </border>
    <border>
      <left style="double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double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 style="medium"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3" fillId="27" borderId="2" applyNumberFormat="0" applyAlignment="0" applyProtection="0"/>
    <xf numFmtId="0" fontId="114" fillId="28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9" fillId="29" borderId="6" applyNumberFormat="0" applyAlignment="0" applyProtection="0"/>
    <xf numFmtId="0" fontId="120" fillId="29" borderId="2" applyNumberFormat="0" applyAlignment="0" applyProtection="0"/>
    <xf numFmtId="0" fontId="121" fillId="30" borderId="7" applyNumberFormat="0" applyAlignment="0" applyProtection="0"/>
    <xf numFmtId="0" fontId="122" fillId="31" borderId="0" applyNumberFormat="0" applyBorder="0" applyAlignment="0" applyProtection="0"/>
    <xf numFmtId="0" fontId="123" fillId="32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6" fillId="0" borderId="8" applyNumberFormat="0" applyFill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</cellStyleXfs>
  <cellXfs count="59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81" fontId="3" fillId="34" borderId="0" xfId="0" applyNumberFormat="1" applyFont="1" applyFill="1" applyBorder="1" applyAlignment="1" applyProtection="1">
      <alignment/>
      <protection/>
    </xf>
    <xf numFmtId="181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0" fontId="14" fillId="34" borderId="0" xfId="37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7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7" applyFont="1" applyFill="1" applyProtection="1">
      <alignment/>
      <protection/>
    </xf>
    <xf numFmtId="182" fontId="9" fillId="26" borderId="0" xfId="39" applyNumberFormat="1" applyFont="1" applyFill="1" applyAlignment="1" applyProtection="1">
      <alignment/>
      <protection/>
    </xf>
    <xf numFmtId="38" fontId="9" fillId="26" borderId="0" xfId="39" applyNumberFormat="1" applyFont="1" applyFill="1" applyProtection="1">
      <alignment/>
      <protection/>
    </xf>
    <xf numFmtId="0" fontId="4" fillId="26" borderId="12" xfId="0" applyFont="1" applyFill="1" applyBorder="1" applyAlignment="1" applyProtection="1">
      <alignment/>
      <protection/>
    </xf>
    <xf numFmtId="0" fontId="129" fillId="26" borderId="0" xfId="33" applyFont="1" applyFill="1" applyAlignment="1" applyProtection="1" quotePrefix="1">
      <alignment vertical="center"/>
      <protection/>
    </xf>
    <xf numFmtId="0" fontId="130" fillId="26" borderId="0" xfId="0" applyFont="1" applyFill="1" applyAlignment="1" applyProtection="1">
      <alignment horizontal="right"/>
      <protection/>
    </xf>
    <xf numFmtId="0" fontId="130" fillId="26" borderId="0" xfId="0" applyFont="1" applyFill="1" applyAlignment="1" applyProtection="1" quotePrefix="1">
      <alignment horizontal="left"/>
      <protection/>
    </xf>
    <xf numFmtId="0" fontId="131" fillId="26" borderId="0" xfId="37" applyFont="1" applyFill="1" applyAlignment="1" applyProtection="1">
      <alignment horizontal="right"/>
      <protection/>
    </xf>
    <xf numFmtId="0" fontId="132" fillId="26" borderId="0" xfId="37" applyFont="1" applyFill="1" applyBorder="1" applyAlignment="1" applyProtection="1">
      <alignment horizontal="center"/>
      <protection/>
    </xf>
    <xf numFmtId="182" fontId="133" fillId="26" borderId="0" xfId="39" applyNumberFormat="1" applyFont="1" applyFill="1" applyAlignment="1" applyProtection="1">
      <alignment/>
      <protection/>
    </xf>
    <xf numFmtId="0" fontId="131" fillId="26" borderId="0" xfId="33" applyFont="1" applyFill="1" applyAlignment="1" applyProtection="1" quotePrefix="1">
      <alignment/>
      <protection/>
    </xf>
    <xf numFmtId="0" fontId="134" fillId="26" borderId="0" xfId="38" applyFont="1" applyFill="1" applyBorder="1" applyAlignment="1" applyProtection="1">
      <alignment horizontal="left"/>
      <protection/>
    </xf>
    <xf numFmtId="0" fontId="135" fillId="26" borderId="0" xfId="38" applyFont="1" applyFill="1" applyBorder="1" applyAlignment="1" applyProtection="1">
      <alignment horizontal="left"/>
      <protection/>
    </xf>
    <xf numFmtId="0" fontId="129" fillId="35" borderId="0" xfId="38" applyFont="1" applyFill="1" applyAlignment="1" applyProtection="1">
      <alignment horizontal="left"/>
      <protection/>
    </xf>
    <xf numFmtId="0" fontId="136" fillId="26" borderId="0" xfId="37" applyFont="1" applyFill="1" applyProtection="1">
      <alignment/>
      <protection/>
    </xf>
    <xf numFmtId="0" fontId="137" fillId="26" borderId="0" xfId="0" applyFont="1" applyFill="1" applyAlignment="1" applyProtection="1">
      <alignment horizontal="center" vertical="center"/>
      <protection/>
    </xf>
    <xf numFmtId="0" fontId="138" fillId="26" borderId="0" xfId="0" applyFont="1" applyFill="1" applyAlignment="1" applyProtection="1">
      <alignment/>
      <protection/>
    </xf>
    <xf numFmtId="182" fontId="139" fillId="26" borderId="13" xfId="0" applyNumberFormat="1" applyFont="1" applyFill="1" applyBorder="1" applyAlignment="1" applyProtection="1" quotePrefix="1">
      <alignment/>
      <protection/>
    </xf>
    <xf numFmtId="0" fontId="13" fillId="26" borderId="0" xfId="38" applyFont="1" applyFill="1" applyAlignment="1" applyProtection="1">
      <alignment horizontal="right"/>
      <protection/>
    </xf>
    <xf numFmtId="0" fontId="9" fillId="26" borderId="0" xfId="33" applyFont="1" applyFill="1" applyBorder="1" applyAlignment="1" applyProtection="1">
      <alignment horizontal="left" vertical="center"/>
      <protection/>
    </xf>
    <xf numFmtId="181" fontId="4" fillId="26" borderId="0" xfId="0" applyNumberFormat="1" applyFont="1" applyFill="1" applyBorder="1" applyAlignment="1" applyProtection="1">
      <alignment/>
      <protection/>
    </xf>
    <xf numFmtId="181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/>
      <protection/>
    </xf>
    <xf numFmtId="0" fontId="2" fillId="26" borderId="14" xfId="0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81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7" applyFont="1" applyFill="1" applyBorder="1" applyAlignment="1" applyProtection="1">
      <alignment horizontal="center"/>
      <protection/>
    </xf>
    <xf numFmtId="0" fontId="14" fillId="33" borderId="0" xfId="37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82" fontId="9" fillId="33" borderId="0" xfId="39" applyNumberFormat="1" applyFont="1" applyFill="1" applyAlignment="1" applyProtection="1">
      <alignment/>
      <protection/>
    </xf>
    <xf numFmtId="38" fontId="9" fillId="33" borderId="0" xfId="39" applyNumberFormat="1" applyFont="1" applyFill="1" applyProtection="1">
      <alignment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182" fontId="139" fillId="33" borderId="13" xfId="0" applyNumberFormat="1" applyFont="1" applyFill="1" applyBorder="1" applyAlignment="1" applyProtection="1" quotePrefix="1">
      <alignment/>
      <protection/>
    </xf>
    <xf numFmtId="0" fontId="13" fillId="33" borderId="0" xfId="38" applyFont="1" applyFill="1" applyAlignment="1" applyProtection="1">
      <alignment horizontal="right"/>
      <protection/>
    </xf>
    <xf numFmtId="0" fontId="9" fillId="33" borderId="0" xfId="33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181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20" fillId="33" borderId="0" xfId="37" applyFont="1" applyFill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1" fillId="33" borderId="0" xfId="38" applyFont="1" applyFill="1" applyBorder="1" applyAlignment="1" applyProtection="1">
      <alignment horizontal="left"/>
      <protection/>
    </xf>
    <xf numFmtId="0" fontId="16" fillId="36" borderId="0" xfId="38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7" applyFont="1" applyFill="1" applyAlignment="1" applyProtection="1">
      <alignment horizontal="right"/>
      <protection/>
    </xf>
    <xf numFmtId="0" fontId="23" fillId="33" borderId="0" xfId="0" applyFont="1" applyFill="1" applyAlignment="1" applyProtection="1">
      <alignment/>
      <protection/>
    </xf>
    <xf numFmtId="0" fontId="140" fillId="33" borderId="0" xfId="0" applyFont="1" applyFill="1" applyAlignment="1" applyProtection="1">
      <alignment horizontal="center"/>
      <protection/>
    </xf>
    <xf numFmtId="0" fontId="24" fillId="37" borderId="0" xfId="33" applyFont="1" applyFill="1" applyProtection="1">
      <alignment/>
      <protection/>
    </xf>
    <xf numFmtId="0" fontId="25" fillId="37" borderId="0" xfId="33" applyFont="1" applyFill="1" applyBorder="1" applyAlignment="1">
      <alignment vertical="center"/>
      <protection/>
    </xf>
    <xf numFmtId="0" fontId="24" fillId="37" borderId="0" xfId="33" applyFont="1" applyFill="1" applyBorder="1" applyAlignment="1">
      <alignment vertical="center"/>
      <protection/>
    </xf>
    <xf numFmtId="0" fontId="24" fillId="37" borderId="0" xfId="33" applyFont="1" applyFill="1" applyBorder="1" applyAlignment="1" applyProtection="1">
      <alignment vertical="center"/>
      <protection/>
    </xf>
    <xf numFmtId="0" fontId="25" fillId="37" borderId="0" xfId="33" applyFont="1" applyFill="1" applyBorder="1" applyAlignment="1">
      <alignment horizontal="center" vertical="center"/>
      <protection/>
    </xf>
    <xf numFmtId="4" fontId="24" fillId="37" borderId="0" xfId="33" applyNumberFormat="1" applyFont="1" applyFill="1" applyAlignment="1" applyProtection="1">
      <alignment vertical="center"/>
      <protection/>
    </xf>
    <xf numFmtId="4" fontId="24" fillId="0" borderId="0" xfId="33" applyNumberFormat="1" applyFont="1" applyFill="1" applyAlignment="1" applyProtection="1">
      <alignment vertical="center"/>
      <protection/>
    </xf>
    <xf numFmtId="0" fontId="24" fillId="0" borderId="0" xfId="33" applyFont="1" applyFill="1" applyBorder="1" applyAlignment="1" applyProtection="1">
      <alignment vertical="center"/>
      <protection/>
    </xf>
    <xf numFmtId="0" fontId="24" fillId="0" borderId="0" xfId="33" applyFont="1" applyFill="1" applyProtection="1">
      <alignment/>
      <protection/>
    </xf>
    <xf numFmtId="0" fontId="25" fillId="0" borderId="0" xfId="33" applyFont="1" applyFill="1" applyBorder="1" applyAlignment="1" applyProtection="1">
      <alignment horizontal="center" vertical="center"/>
      <protection/>
    </xf>
    <xf numFmtId="0" fontId="24" fillId="37" borderId="0" xfId="33" applyFont="1" applyFill="1">
      <alignment/>
      <protection/>
    </xf>
    <xf numFmtId="0" fontId="24" fillId="0" borderId="0" xfId="33" applyFont="1" applyFill="1">
      <alignment/>
      <protection/>
    </xf>
    <xf numFmtId="0" fontId="9" fillId="38" borderId="15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8" fillId="38" borderId="15" xfId="33" applyFont="1" applyFill="1" applyBorder="1" applyAlignment="1">
      <alignment horizontal="right"/>
      <protection/>
    </xf>
    <xf numFmtId="0" fontId="26" fillId="38" borderId="0" xfId="33" applyFont="1" applyFill="1" applyBorder="1">
      <alignment/>
      <protection/>
    </xf>
    <xf numFmtId="183" fontId="8" fillId="38" borderId="0" xfId="33" applyNumberFormat="1" applyFont="1" applyFill="1" applyBorder="1" applyAlignment="1">
      <alignment horizontal="right"/>
      <protection/>
    </xf>
    <xf numFmtId="0" fontId="27" fillId="38" borderId="0" xfId="33" applyFont="1" applyFill="1" applyBorder="1">
      <alignment/>
      <protection/>
    </xf>
    <xf numFmtId="0" fontId="28" fillId="38" borderId="0" xfId="33" applyFont="1" applyFill="1" applyBorder="1">
      <alignment/>
      <protection/>
    </xf>
    <xf numFmtId="0" fontId="27" fillId="38" borderId="16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6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33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0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8" borderId="17" xfId="33" applyFont="1" applyFill="1" applyBorder="1">
      <alignment/>
      <protection/>
    </xf>
    <xf numFmtId="0" fontId="9" fillId="38" borderId="18" xfId="33" applyFont="1" applyFill="1" applyBorder="1">
      <alignment/>
      <protection/>
    </xf>
    <xf numFmtId="0" fontId="29" fillId="38" borderId="18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1" fillId="38" borderId="0" xfId="33" applyFont="1" applyFill="1" applyBorder="1">
      <alignment/>
      <protection/>
    </xf>
    <xf numFmtId="0" fontId="141" fillId="38" borderId="0" xfId="33" applyFont="1" applyFill="1" applyBorder="1" quotePrefix="1">
      <alignment/>
      <protection/>
    </xf>
    <xf numFmtId="180" fontId="142" fillId="33" borderId="20" xfId="38" applyNumberFormat="1" applyFont="1" applyFill="1" applyBorder="1" applyAlignment="1" applyProtection="1">
      <alignment horizontal="center" vertical="center"/>
      <protection/>
    </xf>
    <xf numFmtId="0" fontId="3" fillId="26" borderId="21" xfId="0" applyFont="1" applyFill="1" applyBorder="1" applyAlignment="1" applyProtection="1">
      <alignment/>
      <protection/>
    </xf>
    <xf numFmtId="0" fontId="3" fillId="26" borderId="22" xfId="0" applyFont="1" applyFill="1" applyBorder="1" applyAlignment="1" applyProtection="1">
      <alignment/>
      <protection/>
    </xf>
    <xf numFmtId="0" fontId="138" fillId="26" borderId="0" xfId="0" applyFont="1" applyFill="1" applyAlignment="1" applyProtection="1">
      <alignment horizontal="center"/>
      <protection locked="0"/>
    </xf>
    <xf numFmtId="0" fontId="129" fillId="38" borderId="0" xfId="33" applyFont="1" applyFill="1" applyBorder="1">
      <alignment/>
      <protection/>
    </xf>
    <xf numFmtId="0" fontId="9" fillId="26" borderId="23" xfId="33" applyFont="1" applyFill="1" applyBorder="1">
      <alignment/>
      <protection/>
    </xf>
    <xf numFmtId="0" fontId="9" fillId="26" borderId="24" xfId="33" applyFont="1" applyFill="1" applyBorder="1">
      <alignment/>
      <protection/>
    </xf>
    <xf numFmtId="0" fontId="9" fillId="26" borderId="25" xfId="33" applyFont="1" applyFill="1" applyBorder="1">
      <alignment/>
      <protection/>
    </xf>
    <xf numFmtId="0" fontId="133" fillId="38" borderId="16" xfId="33" applyFont="1" applyFill="1" applyBorder="1">
      <alignment/>
      <protection/>
    </xf>
    <xf numFmtId="0" fontId="133" fillId="26" borderId="25" xfId="33" applyFont="1" applyFill="1" applyBorder="1">
      <alignment/>
      <protection/>
    </xf>
    <xf numFmtId="0" fontId="16" fillId="26" borderId="23" xfId="33" applyFont="1" applyFill="1" applyBorder="1">
      <alignment/>
      <protection/>
    </xf>
    <xf numFmtId="187" fontId="16" fillId="26" borderId="23" xfId="33" applyNumberFormat="1" applyFont="1" applyFill="1" applyBorder="1" applyAlignment="1">
      <alignment horizontal="left"/>
      <protection/>
    </xf>
    <xf numFmtId="187" fontId="16" fillId="26" borderId="26" xfId="33" applyNumberFormat="1" applyFont="1" applyFill="1" applyBorder="1" applyAlignment="1">
      <alignment horizontal="left"/>
      <protection/>
    </xf>
    <xf numFmtId="185" fontId="31" fillId="26" borderId="0" xfId="33" applyNumberFormat="1" applyFont="1" applyFill="1" applyBorder="1">
      <alignment/>
      <protection/>
    </xf>
    <xf numFmtId="0" fontId="133" fillId="26" borderId="22" xfId="33" applyFont="1" applyFill="1" applyBorder="1">
      <alignment/>
      <protection/>
    </xf>
    <xf numFmtId="185" fontId="31" fillId="26" borderId="24" xfId="33" applyNumberFormat="1" applyFont="1" applyFill="1" applyBorder="1">
      <alignment/>
      <protection/>
    </xf>
    <xf numFmtId="0" fontId="129" fillId="26" borderId="22" xfId="33" applyFont="1" applyFill="1" applyBorder="1">
      <alignment/>
      <protection/>
    </xf>
    <xf numFmtId="184" fontId="31" fillId="26" borderId="24" xfId="33" applyNumberFormat="1" applyFont="1" applyFill="1" applyBorder="1" applyAlignment="1">
      <alignment horizontal="left"/>
      <protection/>
    </xf>
    <xf numFmtId="189" fontId="143" fillId="39" borderId="27" xfId="0" applyNumberFormat="1" applyFont="1" applyFill="1" applyBorder="1" applyAlignment="1" applyProtection="1" quotePrefix="1">
      <alignment horizontal="center"/>
      <protection/>
    </xf>
    <xf numFmtId="188" fontId="4" fillId="33" borderId="28" xfId="0" applyNumberFormat="1" applyFont="1" applyFill="1" applyBorder="1" applyAlignment="1" applyProtection="1" quotePrefix="1">
      <alignment horizontal="center" wrapText="1"/>
      <protection/>
    </xf>
    <xf numFmtId="187" fontId="4" fillId="33" borderId="29" xfId="0" applyNumberFormat="1" applyFont="1" applyFill="1" applyBorder="1" applyAlignment="1" applyProtection="1" quotePrefix="1">
      <alignment horizontal="center"/>
      <protection/>
    </xf>
    <xf numFmtId="188" fontId="144" fillId="39" borderId="30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186" fontId="22" fillId="33" borderId="0" xfId="33" applyNumberFormat="1" applyFont="1" applyFill="1" applyBorder="1" applyAlignment="1">
      <alignment horizontal="center"/>
      <protection/>
    </xf>
    <xf numFmtId="0" fontId="145" fillId="26" borderId="0" xfId="0" applyFont="1" applyFill="1" applyBorder="1" applyAlignment="1" applyProtection="1">
      <alignment/>
      <protection/>
    </xf>
    <xf numFmtId="0" fontId="9" fillId="38" borderId="31" xfId="33" applyFont="1" applyFill="1" applyBorder="1">
      <alignment/>
      <protection/>
    </xf>
    <xf numFmtId="183" fontId="8" fillId="38" borderId="24" xfId="33" applyNumberFormat="1" applyFont="1" applyFill="1" applyBorder="1" applyAlignment="1">
      <alignment horizontal="right"/>
      <protection/>
    </xf>
    <xf numFmtId="0" fontId="9" fillId="38" borderId="24" xfId="33" applyFont="1" applyFill="1" applyBorder="1">
      <alignment/>
      <protection/>
    </xf>
    <xf numFmtId="0" fontId="9" fillId="38" borderId="32" xfId="33" applyFont="1" applyFill="1" applyBorder="1">
      <alignment/>
      <protection/>
    </xf>
    <xf numFmtId="180" fontId="131" fillId="33" borderId="20" xfId="33" applyNumberFormat="1" applyFont="1" applyFill="1" applyBorder="1" applyAlignment="1" applyProtection="1">
      <alignment horizontal="center" vertical="center"/>
      <protection locked="0"/>
    </xf>
    <xf numFmtId="0" fontId="133" fillId="40" borderId="33" xfId="33" applyFont="1" applyFill="1" applyBorder="1">
      <alignment/>
      <protection/>
    </xf>
    <xf numFmtId="0" fontId="133" fillId="40" borderId="34" xfId="33" applyFont="1" applyFill="1" applyBorder="1">
      <alignment/>
      <protection/>
    </xf>
    <xf numFmtId="0" fontId="6" fillId="26" borderId="0" xfId="0" applyFont="1" applyFill="1" applyBorder="1" applyAlignment="1" applyProtection="1">
      <alignment horizontal="right"/>
      <protection/>
    </xf>
    <xf numFmtId="182" fontId="6" fillId="26" borderId="0" xfId="0" applyNumberFormat="1" applyFont="1" applyFill="1" applyAlignment="1" applyProtection="1">
      <alignment horizontal="right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8" fontId="146" fillId="39" borderId="30" xfId="0" applyNumberFormat="1" applyFont="1" applyFill="1" applyBorder="1" applyAlignment="1" applyProtection="1" quotePrefix="1">
      <alignment horizontal="center" wrapText="1"/>
      <protection/>
    </xf>
    <xf numFmtId="187" fontId="146" fillId="39" borderId="27" xfId="0" applyNumberFormat="1" applyFont="1" applyFill="1" applyBorder="1" applyAlignment="1" applyProtection="1" quotePrefix="1">
      <alignment horizontal="center"/>
      <protection/>
    </xf>
    <xf numFmtId="190" fontId="9" fillId="37" borderId="0" xfId="39" applyNumberFormat="1" applyFont="1" applyFill="1" applyAlignment="1" applyProtection="1">
      <alignment/>
      <protection/>
    </xf>
    <xf numFmtId="190" fontId="14" fillId="37" borderId="0" xfId="38" applyNumberFormat="1" applyFont="1" applyFill="1" applyProtection="1">
      <alignment/>
      <protection/>
    </xf>
    <xf numFmtId="190" fontId="6" fillId="34" borderId="0" xfId="0" applyNumberFormat="1" applyFont="1" applyFill="1" applyAlignment="1" applyProtection="1">
      <alignment/>
      <protection/>
    </xf>
    <xf numFmtId="188" fontId="147" fillId="41" borderId="30" xfId="0" applyNumberFormat="1" applyFont="1" applyFill="1" applyBorder="1" applyAlignment="1" applyProtection="1" quotePrefix="1">
      <alignment horizontal="center" wrapText="1"/>
      <protection/>
    </xf>
    <xf numFmtId="187" fontId="147" fillId="41" borderId="27" xfId="0" applyNumberFormat="1" applyFont="1" applyFill="1" applyBorder="1" applyAlignment="1" applyProtection="1" quotePrefix="1">
      <alignment horizontal="center"/>
      <protection/>
    </xf>
    <xf numFmtId="188" fontId="148" fillId="42" borderId="30" xfId="0" applyNumberFormat="1" applyFont="1" applyFill="1" applyBorder="1" applyAlignment="1" applyProtection="1" quotePrefix="1">
      <alignment horizontal="center" vertical="center" wrapText="1"/>
      <protection/>
    </xf>
    <xf numFmtId="187" fontId="137" fillId="42" borderId="27" xfId="0" applyNumberFormat="1" applyFont="1" applyFill="1" applyBorder="1" applyAlignment="1" applyProtection="1" quotePrefix="1">
      <alignment horizontal="center"/>
      <protection/>
    </xf>
    <xf numFmtId="187" fontId="148" fillId="42" borderId="27" xfId="0" applyNumberFormat="1" applyFont="1" applyFill="1" applyBorder="1" applyAlignment="1" applyProtection="1" quotePrefix="1">
      <alignment horizontal="center"/>
      <protection/>
    </xf>
    <xf numFmtId="190" fontId="2" fillId="34" borderId="0" xfId="0" applyNumberFormat="1" applyFont="1" applyFill="1" applyAlignment="1" applyProtection="1">
      <alignment/>
      <protection/>
    </xf>
    <xf numFmtId="190" fontId="8" fillId="38" borderId="35" xfId="0" applyNumberFormat="1" applyFont="1" applyFill="1" applyBorder="1" applyAlignment="1" applyProtection="1">
      <alignment horizontal="center"/>
      <protection/>
    </xf>
    <xf numFmtId="190" fontId="26" fillId="38" borderId="36" xfId="0" applyNumberFormat="1" applyFont="1" applyFill="1" applyBorder="1" applyAlignment="1" applyProtection="1">
      <alignment horizontal="center"/>
      <protection/>
    </xf>
    <xf numFmtId="190" fontId="149" fillId="38" borderId="35" xfId="0" applyNumberFormat="1" applyFont="1" applyFill="1" applyBorder="1" applyAlignment="1" applyProtection="1">
      <alignment horizontal="center"/>
      <protection/>
    </xf>
    <xf numFmtId="190" fontId="149" fillId="38" borderId="36" xfId="0" applyNumberFormat="1" applyFont="1" applyFill="1" applyBorder="1" applyAlignment="1" applyProtection="1">
      <alignment horizontal="center"/>
      <protection/>
    </xf>
    <xf numFmtId="190" fontId="49" fillId="43" borderId="37" xfId="0" applyNumberFormat="1" applyFont="1" applyFill="1" applyBorder="1" applyAlignment="1" applyProtection="1">
      <alignment horizontal="center"/>
      <protection/>
    </xf>
    <xf numFmtId="190" fontId="49" fillId="43" borderId="38" xfId="0" applyNumberFormat="1" applyFont="1" applyFill="1" applyBorder="1" applyAlignment="1" applyProtection="1">
      <alignment horizontal="center"/>
      <protection/>
    </xf>
    <xf numFmtId="190" fontId="150" fillId="43" borderId="37" xfId="0" applyNumberFormat="1" applyFont="1" applyFill="1" applyBorder="1" applyAlignment="1" applyProtection="1">
      <alignment horizontal="center"/>
      <protection/>
    </xf>
    <xf numFmtId="190" fontId="150" fillId="43" borderId="38" xfId="0" applyNumberFormat="1" applyFont="1" applyFill="1" applyBorder="1" applyAlignment="1" applyProtection="1">
      <alignment horizontal="center"/>
      <protection/>
    </xf>
    <xf numFmtId="190" fontId="50" fillId="44" borderId="39" xfId="0" applyNumberFormat="1" applyFont="1" applyFill="1" applyBorder="1" applyAlignment="1" applyProtection="1">
      <alignment horizontal="center"/>
      <protection/>
    </xf>
    <xf numFmtId="190" fontId="49" fillId="44" borderId="40" xfId="0" applyNumberFormat="1" applyFont="1" applyFill="1" applyBorder="1" applyAlignment="1" applyProtection="1">
      <alignment horizontal="center"/>
      <protection/>
    </xf>
    <xf numFmtId="190" fontId="50" fillId="44" borderId="41" xfId="0" applyNumberFormat="1" applyFont="1" applyFill="1" applyBorder="1" applyAlignment="1" applyProtection="1">
      <alignment horizontal="center"/>
      <protection/>
    </xf>
    <xf numFmtId="190" fontId="49" fillId="44" borderId="42" xfId="0" applyNumberFormat="1" applyFont="1" applyFill="1" applyBorder="1" applyAlignment="1" applyProtection="1">
      <alignment horizontal="center"/>
      <protection/>
    </xf>
    <xf numFmtId="190" fontId="151" fillId="44" borderId="39" xfId="0" applyNumberFormat="1" applyFont="1" applyFill="1" applyBorder="1" applyAlignment="1" applyProtection="1">
      <alignment horizontal="center"/>
      <protection/>
    </xf>
    <xf numFmtId="190" fontId="152" fillId="44" borderId="40" xfId="0" applyNumberFormat="1" applyFont="1" applyFill="1" applyBorder="1" applyAlignment="1" applyProtection="1">
      <alignment horizontal="center"/>
      <protection/>
    </xf>
    <xf numFmtId="190" fontId="151" fillId="44" borderId="41" xfId="0" applyNumberFormat="1" applyFont="1" applyFill="1" applyBorder="1" applyAlignment="1" applyProtection="1">
      <alignment horizontal="center"/>
      <protection/>
    </xf>
    <xf numFmtId="190" fontId="152" fillId="44" borderId="42" xfId="0" applyNumberFormat="1" applyFont="1" applyFill="1" applyBorder="1" applyAlignment="1" applyProtection="1">
      <alignment horizontal="center"/>
      <protection/>
    </xf>
    <xf numFmtId="190" fontId="153" fillId="40" borderId="39" xfId="0" applyNumberFormat="1" applyFont="1" applyFill="1" applyBorder="1" applyAlignment="1" applyProtection="1">
      <alignment horizontal="center"/>
      <protection/>
    </xf>
    <xf numFmtId="190" fontId="154" fillId="40" borderId="40" xfId="0" applyNumberFormat="1" applyFont="1" applyFill="1" applyBorder="1" applyAlignment="1" applyProtection="1">
      <alignment horizontal="center"/>
      <protection/>
    </xf>
    <xf numFmtId="190" fontId="153" fillId="40" borderId="41" xfId="0" applyNumberFormat="1" applyFont="1" applyFill="1" applyBorder="1" applyAlignment="1" applyProtection="1">
      <alignment horizontal="center"/>
      <protection/>
    </xf>
    <xf numFmtId="190" fontId="154" fillId="40" borderId="42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/>
      <protection/>
    </xf>
    <xf numFmtId="0" fontId="3" fillId="26" borderId="25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182" fontId="139" fillId="26" borderId="44" xfId="0" applyNumberFormat="1" applyFont="1" applyFill="1" applyBorder="1" applyAlignment="1" applyProtection="1" quotePrefix="1">
      <alignment/>
      <protection/>
    </xf>
    <xf numFmtId="182" fontId="155" fillId="33" borderId="45" xfId="0" applyNumberFormat="1" applyFont="1" applyFill="1" applyBorder="1" applyAlignment="1" applyProtection="1" quotePrefix="1">
      <alignment/>
      <protection/>
    </xf>
    <xf numFmtId="182" fontId="139" fillId="33" borderId="45" xfId="0" applyNumberFormat="1" applyFont="1" applyFill="1" applyBorder="1" applyAlignment="1" applyProtection="1" quotePrefix="1">
      <alignment/>
      <protection/>
    </xf>
    <xf numFmtId="182" fontId="139" fillId="33" borderId="46" xfId="0" applyNumberFormat="1" applyFont="1" applyFill="1" applyBorder="1" applyAlignment="1" applyProtection="1" quotePrefix="1">
      <alignment/>
      <protection/>
    </xf>
    <xf numFmtId="0" fontId="156" fillId="33" borderId="44" xfId="36" applyFont="1" applyFill="1" applyBorder="1" applyProtection="1">
      <alignment/>
      <protection/>
    </xf>
    <xf numFmtId="0" fontId="8" fillId="26" borderId="0" xfId="38" applyFont="1" applyFill="1" applyProtection="1">
      <alignment/>
      <protection/>
    </xf>
    <xf numFmtId="0" fontId="131" fillId="33" borderId="0" xfId="37" applyFont="1" applyFill="1" applyAlignment="1" applyProtection="1">
      <alignment horizontal="right"/>
      <protection/>
    </xf>
    <xf numFmtId="0" fontId="134" fillId="33" borderId="0" xfId="38" applyFont="1" applyFill="1" applyBorder="1" applyAlignment="1" applyProtection="1">
      <alignment horizontal="left"/>
      <protection/>
    </xf>
    <xf numFmtId="0" fontId="145" fillId="33" borderId="0" xfId="0" applyFont="1" applyFill="1" applyBorder="1" applyAlignment="1" applyProtection="1">
      <alignment/>
      <protection/>
    </xf>
    <xf numFmtId="182" fontId="139" fillId="33" borderId="44" xfId="0" applyNumberFormat="1" applyFont="1" applyFill="1" applyBorder="1" applyAlignment="1" applyProtection="1" quotePrefix="1">
      <alignment/>
      <protection/>
    </xf>
    <xf numFmtId="0" fontId="8" fillId="33" borderId="0" xfId="38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182" fontId="6" fillId="33" borderId="0" xfId="0" applyNumberFormat="1" applyFont="1" applyFill="1" applyAlignment="1" applyProtection="1">
      <alignment horizontal="right"/>
      <protection/>
    </xf>
    <xf numFmtId="182" fontId="42" fillId="26" borderId="20" xfId="0" applyNumberFormat="1" applyFont="1" applyFill="1" applyBorder="1" applyAlignment="1" applyProtection="1">
      <alignment horizontal="center"/>
      <protection/>
    </xf>
    <xf numFmtId="182" fontId="12" fillId="26" borderId="20" xfId="0" applyNumberFormat="1" applyFont="1" applyFill="1" applyBorder="1" applyAlignment="1" applyProtection="1">
      <alignment horizontal="center"/>
      <protection/>
    </xf>
    <xf numFmtId="182" fontId="42" fillId="45" borderId="20" xfId="0" applyNumberFormat="1" applyFont="1" applyFill="1" applyBorder="1" applyAlignment="1" applyProtection="1">
      <alignment horizontal="center"/>
      <protection locked="0"/>
    </xf>
    <xf numFmtId="190" fontId="50" fillId="40" borderId="39" xfId="0" applyNumberFormat="1" applyFont="1" applyFill="1" applyBorder="1" applyAlignment="1" applyProtection="1">
      <alignment horizontal="center"/>
      <protection/>
    </xf>
    <xf numFmtId="190" fontId="49" fillId="40" borderId="40" xfId="0" applyNumberFormat="1" applyFont="1" applyFill="1" applyBorder="1" applyAlignment="1" applyProtection="1">
      <alignment horizontal="center"/>
      <protection/>
    </xf>
    <xf numFmtId="190" fontId="50" fillId="40" borderId="41" xfId="0" applyNumberFormat="1" applyFont="1" applyFill="1" applyBorder="1" applyAlignment="1" applyProtection="1">
      <alignment horizontal="center"/>
      <protection/>
    </xf>
    <xf numFmtId="190" fontId="49" fillId="40" borderId="42" xfId="0" applyNumberFormat="1" applyFont="1" applyFill="1" applyBorder="1" applyAlignment="1" applyProtection="1">
      <alignment horizontal="center"/>
      <protection/>
    </xf>
    <xf numFmtId="0" fontId="2" fillId="26" borderId="47" xfId="0" applyFont="1" applyFill="1" applyBorder="1" applyAlignment="1" applyProtection="1">
      <alignment horizontal="right"/>
      <protection/>
    </xf>
    <xf numFmtId="0" fontId="11" fillId="26" borderId="48" xfId="0" applyFont="1" applyFill="1" applyBorder="1" applyAlignment="1" applyProtection="1">
      <alignment horizontal="right"/>
      <protection/>
    </xf>
    <xf numFmtId="0" fontId="6" fillId="45" borderId="47" xfId="0" applyFont="1" applyFill="1" applyBorder="1" applyAlignment="1" applyProtection="1">
      <alignment horizontal="left"/>
      <protection/>
    </xf>
    <xf numFmtId="0" fontId="2" fillId="45" borderId="48" xfId="0" applyFont="1" applyFill="1" applyBorder="1" applyAlignment="1" applyProtection="1">
      <alignment horizontal="left"/>
      <protection/>
    </xf>
    <xf numFmtId="188" fontId="157" fillId="42" borderId="30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8" fontId="15" fillId="38" borderId="0" xfId="39" applyNumberFormat="1" applyFont="1" applyFill="1" applyBorder="1" applyAlignment="1" applyProtection="1">
      <alignment/>
      <protection/>
    </xf>
    <xf numFmtId="38" fontId="8" fillId="33" borderId="0" xfId="39" applyNumberFormat="1" applyFont="1" applyFill="1" applyBorder="1" applyAlignment="1" applyProtection="1">
      <alignment/>
      <protection/>
    </xf>
    <xf numFmtId="38" fontId="8" fillId="46" borderId="0" xfId="39" applyNumberFormat="1" applyFont="1" applyFill="1" applyBorder="1" applyAlignment="1" applyProtection="1">
      <alignment/>
      <protection/>
    </xf>
    <xf numFmtId="38" fontId="9" fillId="46" borderId="0" xfId="39" applyNumberFormat="1" applyFont="1" applyFill="1" applyBorder="1" applyAlignment="1" applyProtection="1">
      <alignment/>
      <protection/>
    </xf>
    <xf numFmtId="0" fontId="156" fillId="33" borderId="0" xfId="36" applyFont="1" applyFill="1" applyBorder="1" applyProtection="1">
      <alignment/>
      <protection/>
    </xf>
    <xf numFmtId="0" fontId="3" fillId="33" borderId="49" xfId="0" applyFont="1" applyFill="1" applyBorder="1" applyAlignment="1" applyProtection="1">
      <alignment horizontal="center"/>
      <protection/>
    </xf>
    <xf numFmtId="38" fontId="15" fillId="38" borderId="49" xfId="39" applyNumberFormat="1" applyFont="1" applyFill="1" applyBorder="1" applyAlignment="1" applyProtection="1">
      <alignment/>
      <protection/>
    </xf>
    <xf numFmtId="38" fontId="8" fillId="33" borderId="49" xfId="39" applyNumberFormat="1" applyFont="1" applyFill="1" applyBorder="1" applyAlignment="1" applyProtection="1">
      <alignment/>
      <protection/>
    </xf>
    <xf numFmtId="0" fontId="3" fillId="33" borderId="49" xfId="0" applyFont="1" applyFill="1" applyBorder="1" applyAlignment="1" applyProtection="1">
      <alignment horizontal="left"/>
      <protection/>
    </xf>
    <xf numFmtId="38" fontId="8" fillId="46" borderId="49" xfId="39" applyNumberFormat="1" applyFont="1" applyFill="1" applyBorder="1" applyAlignment="1" applyProtection="1">
      <alignment/>
      <protection/>
    </xf>
    <xf numFmtId="38" fontId="9" fillId="46" borderId="49" xfId="39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8" fontId="4" fillId="33" borderId="50" xfId="0" applyNumberFormat="1" applyFont="1" applyFill="1" applyBorder="1" applyAlignment="1" applyProtection="1" quotePrefix="1">
      <alignment horizontal="center"/>
      <protection/>
    </xf>
    <xf numFmtId="188" fontId="4" fillId="33" borderId="13" xfId="0" applyNumberFormat="1" applyFont="1" applyFill="1" applyBorder="1" applyAlignment="1" applyProtection="1" quotePrefix="1">
      <alignment horizontal="center"/>
      <protection/>
    </xf>
    <xf numFmtId="188" fontId="4" fillId="33" borderId="51" xfId="0" applyNumberFormat="1" applyFont="1" applyFill="1" applyBorder="1" applyAlignment="1" applyProtection="1" quotePrefix="1">
      <alignment horizontal="center"/>
      <protection/>
    </xf>
    <xf numFmtId="0" fontId="5" fillId="33" borderId="12" xfId="0" applyFont="1" applyFill="1" applyBorder="1" applyAlignment="1" applyProtection="1" quotePrefix="1">
      <alignment horizontal="center" vertical="top"/>
      <protection/>
    </xf>
    <xf numFmtId="0" fontId="5" fillId="33" borderId="52" xfId="0" applyFont="1" applyFill="1" applyBorder="1" applyAlignment="1" applyProtection="1" quotePrefix="1">
      <alignment horizontal="center" vertical="top"/>
      <protection/>
    </xf>
    <xf numFmtId="0" fontId="5" fillId="33" borderId="53" xfId="0" applyFont="1" applyFill="1" applyBorder="1" applyAlignment="1" applyProtection="1" quotePrefix="1">
      <alignment horizontal="left" vertical="top"/>
      <protection/>
    </xf>
    <xf numFmtId="38" fontId="15" fillId="33" borderId="0" xfId="39" applyNumberFormat="1" applyFont="1" applyFill="1" applyBorder="1" applyAlignment="1" applyProtection="1">
      <alignment/>
      <protection/>
    </xf>
    <xf numFmtId="38" fontId="15" fillId="33" borderId="49" xfId="39" applyNumberFormat="1" applyFont="1" applyFill="1" applyBorder="1" applyAlignment="1" applyProtection="1">
      <alignment/>
      <protection/>
    </xf>
    <xf numFmtId="0" fontId="5" fillId="39" borderId="54" xfId="0" applyFont="1" applyFill="1" applyBorder="1" applyAlignment="1" applyProtection="1">
      <alignment horizontal="left"/>
      <protection/>
    </xf>
    <xf numFmtId="0" fontId="5" fillId="39" borderId="55" xfId="0" applyFont="1" applyFill="1" applyBorder="1" applyAlignment="1" applyProtection="1">
      <alignment horizontal="left"/>
      <protection/>
    </xf>
    <xf numFmtId="182" fontId="5" fillId="39" borderId="56" xfId="0" applyNumberFormat="1" applyFont="1" applyFill="1" applyBorder="1" applyAlignment="1" applyProtection="1">
      <alignment horizontal="left"/>
      <protection/>
    </xf>
    <xf numFmtId="182" fontId="5" fillId="39" borderId="57" xfId="0" applyNumberFormat="1" applyFont="1" applyFill="1" applyBorder="1" applyAlignment="1" applyProtection="1">
      <alignment horizontal="left"/>
      <protection/>
    </xf>
    <xf numFmtId="0" fontId="4" fillId="5" borderId="58" xfId="0" applyFont="1" applyFill="1" applyBorder="1" applyAlignment="1" applyProtection="1">
      <alignment horizontal="left"/>
      <protection/>
    </xf>
    <xf numFmtId="0" fontId="4" fillId="5" borderId="59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38" fontId="8" fillId="47" borderId="61" xfId="39" applyNumberFormat="1" applyFont="1" applyFill="1" applyBorder="1" applyAlignment="1" applyProtection="1">
      <alignment/>
      <protection/>
    </xf>
    <xf numFmtId="38" fontId="8" fillId="47" borderId="62" xfId="39" applyNumberFormat="1" applyFont="1" applyFill="1" applyBorder="1" applyAlignment="1" applyProtection="1">
      <alignment/>
      <protection/>
    </xf>
    <xf numFmtId="38" fontId="8" fillId="47" borderId="63" xfId="39" applyNumberFormat="1" applyFont="1" applyFill="1" applyBorder="1" applyAlignment="1" applyProtection="1">
      <alignment/>
      <protection/>
    </xf>
    <xf numFmtId="38" fontId="8" fillId="48" borderId="61" xfId="39" applyNumberFormat="1" applyFont="1" applyFill="1" applyBorder="1" applyAlignment="1" applyProtection="1">
      <alignment/>
      <protection/>
    </xf>
    <xf numFmtId="38" fontId="8" fillId="48" borderId="62" xfId="39" applyNumberFormat="1" applyFont="1" applyFill="1" applyBorder="1" applyAlignment="1" applyProtection="1">
      <alignment/>
      <protection/>
    </xf>
    <xf numFmtId="38" fontId="8" fillId="48" borderId="63" xfId="39" applyNumberFormat="1" applyFont="1" applyFill="1" applyBorder="1" applyAlignment="1" applyProtection="1">
      <alignment/>
      <protection/>
    </xf>
    <xf numFmtId="38" fontId="8" fillId="33" borderId="64" xfId="39" applyNumberFormat="1" applyFont="1" applyFill="1" applyBorder="1" applyAlignment="1" applyProtection="1">
      <alignment/>
      <protection/>
    </xf>
    <xf numFmtId="38" fontId="8" fillId="33" borderId="65" xfId="39" applyNumberFormat="1" applyFont="1" applyFill="1" applyBorder="1" applyAlignment="1" applyProtection="1">
      <alignment/>
      <protection/>
    </xf>
    <xf numFmtId="38" fontId="9" fillId="33" borderId="66" xfId="39" applyNumberFormat="1" applyFont="1" applyFill="1" applyBorder="1" applyAlignment="1" applyProtection="1">
      <alignment/>
      <protection/>
    </xf>
    <xf numFmtId="38" fontId="9" fillId="33" borderId="67" xfId="39" applyNumberFormat="1" applyFont="1" applyFill="1" applyBorder="1" applyAlignment="1" applyProtection="1">
      <alignment/>
      <protection/>
    </xf>
    <xf numFmtId="38" fontId="9" fillId="33" borderId="68" xfId="39" applyNumberFormat="1" applyFont="1" applyFill="1" applyBorder="1" applyAlignment="1" applyProtection="1">
      <alignment/>
      <protection/>
    </xf>
    <xf numFmtId="38" fontId="9" fillId="33" borderId="69" xfId="39" applyNumberFormat="1" applyFont="1" applyFill="1" applyBorder="1" applyAlignment="1" applyProtection="1">
      <alignment/>
      <protection/>
    </xf>
    <xf numFmtId="38" fontId="9" fillId="33" borderId="64" xfId="39" applyNumberFormat="1" applyFont="1" applyFill="1" applyBorder="1" applyAlignment="1" applyProtection="1">
      <alignment/>
      <protection/>
    </xf>
    <xf numFmtId="38" fontId="9" fillId="33" borderId="65" xfId="39" applyNumberFormat="1" applyFont="1" applyFill="1" applyBorder="1" applyAlignment="1" applyProtection="1">
      <alignment/>
      <protection/>
    </xf>
    <xf numFmtId="0" fontId="3" fillId="33" borderId="70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71" xfId="0" applyFont="1" applyFill="1" applyBorder="1" applyAlignment="1" applyProtection="1">
      <alignment horizontal="left"/>
      <protection/>
    </xf>
    <xf numFmtId="0" fontId="3" fillId="33" borderId="61" xfId="0" applyFont="1" applyFill="1" applyBorder="1" applyAlignment="1" applyProtection="1">
      <alignment horizontal="left"/>
      <protection/>
    </xf>
    <xf numFmtId="0" fontId="3" fillId="33" borderId="62" xfId="0" applyFont="1" applyFill="1" applyBorder="1" applyAlignment="1" applyProtection="1">
      <alignment horizontal="left"/>
      <protection/>
    </xf>
    <xf numFmtId="38" fontId="31" fillId="46" borderId="72" xfId="39" applyNumberFormat="1" applyFont="1" applyFill="1" applyBorder="1" applyAlignment="1" applyProtection="1">
      <alignment/>
      <protection/>
    </xf>
    <xf numFmtId="38" fontId="31" fillId="46" borderId="73" xfId="39" applyNumberFormat="1" applyFont="1" applyFill="1" applyBorder="1" applyAlignment="1" applyProtection="1">
      <alignment/>
      <protection/>
    </xf>
    <xf numFmtId="38" fontId="31" fillId="46" borderId="66" xfId="39" applyNumberFormat="1" applyFont="1" applyFill="1" applyBorder="1" applyAlignment="1" applyProtection="1">
      <alignment/>
      <protection/>
    </xf>
    <xf numFmtId="38" fontId="31" fillId="46" borderId="67" xfId="39" applyNumberFormat="1" applyFont="1" applyFill="1" applyBorder="1" applyAlignment="1" applyProtection="1">
      <alignment/>
      <protection/>
    </xf>
    <xf numFmtId="38" fontId="31" fillId="46" borderId="68" xfId="39" applyNumberFormat="1" applyFont="1" applyFill="1" applyBorder="1" applyAlignment="1" applyProtection="1">
      <alignment/>
      <protection/>
    </xf>
    <xf numFmtId="38" fontId="31" fillId="46" borderId="69" xfId="39" applyNumberFormat="1" applyFont="1" applyFill="1" applyBorder="1" applyAlignment="1" applyProtection="1">
      <alignment/>
      <protection/>
    </xf>
    <xf numFmtId="38" fontId="8" fillId="33" borderId="74" xfId="39" applyNumberFormat="1" applyFont="1" applyFill="1" applyBorder="1" applyAlignment="1" applyProtection="1">
      <alignment/>
      <protection/>
    </xf>
    <xf numFmtId="38" fontId="8" fillId="33" borderId="23" xfId="39" applyNumberFormat="1" applyFont="1" applyFill="1" applyBorder="1" applyAlignment="1" applyProtection="1">
      <alignment/>
      <protection/>
    </xf>
    <xf numFmtId="38" fontId="8" fillId="33" borderId="71" xfId="39" applyNumberFormat="1" applyFont="1" applyFill="1" applyBorder="1" applyAlignment="1" applyProtection="1">
      <alignment/>
      <protection/>
    </xf>
    <xf numFmtId="38" fontId="31" fillId="46" borderId="62" xfId="39" applyNumberFormat="1" applyFont="1" applyFill="1" applyBorder="1" applyAlignment="1" applyProtection="1">
      <alignment/>
      <protection/>
    </xf>
    <xf numFmtId="38" fontId="31" fillId="46" borderId="63" xfId="39" applyNumberFormat="1" applyFont="1" applyFill="1" applyBorder="1" applyAlignment="1" applyProtection="1">
      <alignment/>
      <protection/>
    </xf>
    <xf numFmtId="38" fontId="9" fillId="49" borderId="75" xfId="39" applyNumberFormat="1" applyFont="1" applyFill="1" applyBorder="1" applyAlignment="1" applyProtection="1">
      <alignment/>
      <protection/>
    </xf>
    <xf numFmtId="38" fontId="9" fillId="49" borderId="76" xfId="39" applyNumberFormat="1" applyFont="1" applyFill="1" applyBorder="1" applyAlignment="1" applyProtection="1">
      <alignment/>
      <protection/>
    </xf>
    <xf numFmtId="38" fontId="9" fillId="33" borderId="75" xfId="39" applyNumberFormat="1" applyFont="1" applyFill="1" applyBorder="1" applyAlignment="1" applyProtection="1">
      <alignment/>
      <protection/>
    </xf>
    <xf numFmtId="38" fontId="9" fillId="33" borderId="76" xfId="39" applyNumberFormat="1" applyFont="1" applyFill="1" applyBorder="1" applyAlignment="1" applyProtection="1">
      <alignment/>
      <protection/>
    </xf>
    <xf numFmtId="0" fontId="4" fillId="33" borderId="56" xfId="0" applyFont="1" applyFill="1" applyBorder="1" applyAlignment="1" applyProtection="1">
      <alignment horizontal="left"/>
      <protection/>
    </xf>
    <xf numFmtId="0" fontId="4" fillId="33" borderId="57" xfId="0" applyFont="1" applyFill="1" applyBorder="1" applyAlignment="1" applyProtection="1">
      <alignment horizontal="left"/>
      <protection/>
    </xf>
    <xf numFmtId="0" fontId="3" fillId="33" borderId="74" xfId="0" applyFont="1" applyFill="1" applyBorder="1" applyAlignment="1" applyProtection="1">
      <alignment horizontal="left"/>
      <protection/>
    </xf>
    <xf numFmtId="0" fontId="4" fillId="39" borderId="58" xfId="0" applyFont="1" applyFill="1" applyBorder="1" applyAlignment="1" applyProtection="1">
      <alignment horizontal="left"/>
      <protection/>
    </xf>
    <xf numFmtId="0" fontId="4" fillId="39" borderId="59" xfId="0" applyFont="1" applyFill="1" applyBorder="1" applyAlignment="1" applyProtection="1">
      <alignment horizontal="left"/>
      <protection/>
    </xf>
    <xf numFmtId="0" fontId="4" fillId="50" borderId="58" xfId="0" applyFont="1" applyFill="1" applyBorder="1" applyAlignment="1" applyProtection="1" quotePrefix="1">
      <alignment horizontal="left"/>
      <protection/>
    </xf>
    <xf numFmtId="0" fontId="4" fillId="50" borderId="59" xfId="0" applyFont="1" applyFill="1" applyBorder="1" applyAlignment="1" applyProtection="1" quotePrefix="1">
      <alignment horizontal="left"/>
      <protection/>
    </xf>
    <xf numFmtId="38" fontId="9" fillId="33" borderId="24" xfId="39" applyNumberFormat="1" applyFont="1" applyFill="1" applyBorder="1" applyAlignment="1" applyProtection="1">
      <alignment/>
      <protection/>
    </xf>
    <xf numFmtId="38" fontId="9" fillId="33" borderId="77" xfId="39" applyNumberFormat="1" applyFont="1" applyFill="1" applyBorder="1" applyAlignment="1" applyProtection="1">
      <alignment/>
      <protection/>
    </xf>
    <xf numFmtId="0" fontId="45" fillId="33" borderId="78" xfId="38" applyFont="1" applyFill="1" applyBorder="1" applyProtection="1">
      <alignment/>
      <protection/>
    </xf>
    <xf numFmtId="0" fontId="45" fillId="33" borderId="79" xfId="38" applyFont="1" applyFill="1" applyBorder="1" applyProtection="1">
      <alignment/>
      <protection/>
    </xf>
    <xf numFmtId="0" fontId="45" fillId="33" borderId="80" xfId="38" applyFont="1" applyFill="1" applyBorder="1" applyProtection="1">
      <alignment/>
      <protection/>
    </xf>
    <xf numFmtId="0" fontId="45" fillId="33" borderId="81" xfId="38" applyFont="1" applyFill="1" applyBorder="1" applyProtection="1">
      <alignment/>
      <protection/>
    </xf>
    <xf numFmtId="0" fontId="45" fillId="33" borderId="58" xfId="38" applyFont="1" applyFill="1" applyBorder="1" applyProtection="1">
      <alignment/>
      <protection/>
    </xf>
    <xf numFmtId="0" fontId="45" fillId="33" borderId="59" xfId="38" applyFont="1" applyFill="1" applyBorder="1" applyProtection="1">
      <alignment/>
      <protection/>
    </xf>
    <xf numFmtId="0" fontId="2" fillId="45" borderId="62" xfId="0" applyFont="1" applyFill="1" applyBorder="1" applyAlignment="1" applyProtection="1">
      <alignment horizontal="left"/>
      <protection/>
    </xf>
    <xf numFmtId="0" fontId="11" fillId="26" borderId="62" xfId="0" applyFont="1" applyFill="1" applyBorder="1" applyAlignment="1" applyProtection="1">
      <alignment horizontal="left"/>
      <protection/>
    </xf>
    <xf numFmtId="191" fontId="158" fillId="33" borderId="20" xfId="0" applyNumberFormat="1" applyFont="1" applyFill="1" applyBorder="1" applyAlignment="1" applyProtection="1">
      <alignment horizontal="center"/>
      <protection locked="0"/>
    </xf>
    <xf numFmtId="191" fontId="158" fillId="33" borderId="64" xfId="0" applyNumberFormat="1" applyFont="1" applyFill="1" applyBorder="1" applyAlignment="1" applyProtection="1">
      <alignment horizontal="center"/>
      <protection/>
    </xf>
    <xf numFmtId="0" fontId="129" fillId="33" borderId="0" xfId="33" applyFont="1" applyFill="1" applyBorder="1">
      <alignment/>
      <protection/>
    </xf>
    <xf numFmtId="0" fontId="3" fillId="26" borderId="62" xfId="0" applyFont="1" applyFill="1" applyBorder="1" applyAlignment="1" applyProtection="1">
      <alignment horizontal="right"/>
      <protection/>
    </xf>
    <xf numFmtId="38" fontId="9" fillId="33" borderId="82" xfId="39" applyNumberFormat="1" applyFont="1" applyFill="1" applyBorder="1" applyAlignment="1" applyProtection="1">
      <alignment/>
      <protection/>
    </xf>
    <xf numFmtId="38" fontId="9" fillId="33" borderId="83" xfId="39" applyNumberFormat="1" applyFont="1" applyFill="1" applyBorder="1" applyAlignment="1" applyProtection="1">
      <alignment/>
      <protection/>
    </xf>
    <xf numFmtId="38" fontId="15" fillId="33" borderId="14" xfId="39" applyNumberFormat="1" applyFont="1" applyFill="1" applyBorder="1" applyAlignment="1" applyProtection="1">
      <alignment/>
      <protection/>
    </xf>
    <xf numFmtId="38" fontId="8" fillId="33" borderId="84" xfId="39" applyNumberFormat="1" applyFont="1" applyFill="1" applyBorder="1" applyAlignment="1" applyProtection="1">
      <alignment/>
      <protection/>
    </xf>
    <xf numFmtId="38" fontId="8" fillId="33" borderId="14" xfId="39" applyNumberFormat="1" applyFont="1" applyFill="1" applyBorder="1" applyAlignment="1" applyProtection="1">
      <alignment/>
      <protection/>
    </xf>
    <xf numFmtId="38" fontId="9" fillId="33" borderId="84" xfId="39" applyNumberFormat="1" applyFont="1" applyFill="1" applyBorder="1" applyAlignment="1" applyProtection="1">
      <alignment/>
      <protection/>
    </xf>
    <xf numFmtId="38" fontId="8" fillId="46" borderId="74" xfId="39" applyNumberFormat="1" applyFont="1" applyFill="1" applyBorder="1" applyAlignment="1" applyProtection="1">
      <alignment/>
      <protection/>
    </xf>
    <xf numFmtId="38" fontId="9" fillId="46" borderId="84" xfId="39" applyNumberFormat="1" applyFont="1" applyFill="1" applyBorder="1" applyAlignment="1" applyProtection="1">
      <alignment/>
      <protection/>
    </xf>
    <xf numFmtId="38" fontId="9" fillId="46" borderId="82" xfId="39" applyNumberFormat="1" applyFont="1" applyFill="1" applyBorder="1" applyAlignment="1" applyProtection="1">
      <alignment/>
      <protection/>
    </xf>
    <xf numFmtId="38" fontId="9" fillId="46" borderId="85" xfId="39" applyNumberFormat="1" applyFont="1" applyFill="1" applyBorder="1" applyAlignment="1" applyProtection="1">
      <alignment/>
      <protection/>
    </xf>
    <xf numFmtId="38" fontId="31" fillId="46" borderId="70" xfId="39" applyNumberFormat="1" applyFont="1" applyFill="1" applyBorder="1" applyAlignment="1" applyProtection="1">
      <alignment/>
      <protection/>
    </xf>
    <xf numFmtId="38" fontId="31" fillId="46" borderId="82" xfId="39" applyNumberFormat="1" applyFont="1" applyFill="1" applyBorder="1" applyAlignment="1" applyProtection="1">
      <alignment/>
      <protection/>
    </xf>
    <xf numFmtId="38" fontId="31" fillId="46" borderId="83" xfId="39" applyNumberFormat="1" applyFont="1" applyFill="1" applyBorder="1" applyAlignment="1" applyProtection="1">
      <alignment/>
      <protection/>
    </xf>
    <xf numFmtId="0" fontId="4" fillId="39" borderId="86" xfId="0" applyFont="1" applyFill="1" applyBorder="1" applyAlignment="1" applyProtection="1">
      <alignment horizontal="left"/>
      <protection/>
    </xf>
    <xf numFmtId="38" fontId="31" fillId="46" borderId="61" xfId="39" applyNumberFormat="1" applyFont="1" applyFill="1" applyBorder="1" applyAlignment="1" applyProtection="1">
      <alignment/>
      <protection/>
    </xf>
    <xf numFmtId="0" fontId="4" fillId="50" borderId="86" xfId="0" applyFont="1" applyFill="1" applyBorder="1" applyAlignment="1" applyProtection="1" quotePrefix="1">
      <alignment horizontal="left"/>
      <protection/>
    </xf>
    <xf numFmtId="0" fontId="4" fillId="5" borderId="86" xfId="0" applyFont="1" applyFill="1" applyBorder="1" applyAlignment="1" applyProtection="1">
      <alignment horizontal="left"/>
      <protection/>
    </xf>
    <xf numFmtId="0" fontId="5" fillId="39" borderId="87" xfId="0" applyFont="1" applyFill="1" applyBorder="1" applyAlignment="1" applyProtection="1">
      <alignment horizontal="left"/>
      <protection/>
    </xf>
    <xf numFmtId="182" fontId="5" fillId="39" borderId="88" xfId="0" applyNumberFormat="1" applyFont="1" applyFill="1" applyBorder="1" applyAlignment="1" applyProtection="1">
      <alignment horizontal="left"/>
      <protection/>
    </xf>
    <xf numFmtId="38" fontId="9" fillId="33" borderId="60" xfId="39" applyNumberFormat="1" applyFont="1" applyFill="1" applyBorder="1" applyAlignment="1" applyProtection="1">
      <alignment/>
      <protection/>
    </xf>
    <xf numFmtId="38" fontId="159" fillId="49" borderId="85" xfId="39" applyNumberFormat="1" applyFont="1" applyFill="1" applyBorder="1" applyAlignment="1" applyProtection="1">
      <alignment/>
      <protection/>
    </xf>
    <xf numFmtId="38" fontId="9" fillId="33" borderId="85" xfId="39" applyNumberFormat="1" applyFont="1" applyFill="1" applyBorder="1" applyAlignment="1" applyProtection="1">
      <alignment/>
      <protection/>
    </xf>
    <xf numFmtId="0" fontId="4" fillId="33" borderId="89" xfId="0" applyFont="1" applyFill="1" applyBorder="1" applyAlignment="1" applyProtection="1">
      <alignment horizontal="left"/>
      <protection/>
    </xf>
    <xf numFmtId="0" fontId="5" fillId="39" borderId="90" xfId="0" applyFont="1" applyFill="1" applyBorder="1" applyAlignment="1" applyProtection="1">
      <alignment horizontal="left"/>
      <protection/>
    </xf>
    <xf numFmtId="182" fontId="5" fillId="39" borderId="89" xfId="0" applyNumberFormat="1" applyFont="1" applyFill="1" applyBorder="1" applyAlignment="1" applyProtection="1">
      <alignment horizontal="left"/>
      <protection/>
    </xf>
    <xf numFmtId="0" fontId="3" fillId="50" borderId="21" xfId="0" applyFont="1" applyFill="1" applyBorder="1" applyAlignment="1" applyProtection="1">
      <alignment/>
      <protection/>
    </xf>
    <xf numFmtId="0" fontId="3" fillId="50" borderId="22" xfId="0" applyFont="1" applyFill="1" applyBorder="1" applyAlignment="1" applyProtection="1">
      <alignment/>
      <protection/>
    </xf>
    <xf numFmtId="0" fontId="3" fillId="50" borderId="91" xfId="0" applyFont="1" applyFill="1" applyBorder="1" applyAlignment="1" applyProtection="1">
      <alignment/>
      <protection/>
    </xf>
    <xf numFmtId="0" fontId="3" fillId="50" borderId="26" xfId="0" applyFont="1" applyFill="1" applyBorder="1" applyAlignment="1" applyProtection="1">
      <alignment/>
      <protection/>
    </xf>
    <xf numFmtId="0" fontId="2" fillId="26" borderId="0" xfId="35" applyFont="1" applyFill="1" applyBorder="1" applyProtection="1">
      <alignment/>
      <protection/>
    </xf>
    <xf numFmtId="181" fontId="4" fillId="26" borderId="0" xfId="35" applyNumberFormat="1" applyFont="1" applyFill="1" applyBorder="1" applyAlignment="1" applyProtection="1">
      <alignment horizontal="left"/>
      <protection/>
    </xf>
    <xf numFmtId="0" fontId="3" fillId="26" borderId="0" xfId="35" applyFont="1" applyFill="1" applyBorder="1" applyAlignment="1" applyProtection="1">
      <alignment horizontal="center"/>
      <protection/>
    </xf>
    <xf numFmtId="0" fontId="2" fillId="34" borderId="0" xfId="35" applyFont="1" applyFill="1" applyAlignment="1" applyProtection="1">
      <alignment horizontal="center"/>
      <protection/>
    </xf>
    <xf numFmtId="0" fontId="2" fillId="34" borderId="0" xfId="35" applyFont="1" applyFill="1" applyBorder="1" applyAlignment="1" applyProtection="1">
      <alignment horizontal="center"/>
      <protection/>
    </xf>
    <xf numFmtId="0" fontId="2" fillId="34" borderId="0" xfId="35" applyFont="1" applyFill="1" applyProtection="1">
      <alignment/>
      <protection/>
    </xf>
    <xf numFmtId="0" fontId="0" fillId="0" borderId="0" xfId="35" applyProtection="1">
      <alignment/>
      <protection/>
    </xf>
    <xf numFmtId="192" fontId="3" fillId="33" borderId="92" xfId="0" applyNumberFormat="1" applyFont="1" applyFill="1" applyBorder="1" applyAlignment="1" applyProtection="1">
      <alignment/>
      <protection/>
    </xf>
    <xf numFmtId="192" fontId="6" fillId="26" borderId="0" xfId="0" applyNumberFormat="1" applyFont="1" applyFill="1" applyAlignment="1" applyProtection="1">
      <alignment horizontal="right"/>
      <protection/>
    </xf>
    <xf numFmtId="192" fontId="3" fillId="33" borderId="93" xfId="0" applyNumberFormat="1" applyFont="1" applyFill="1" applyBorder="1" applyAlignment="1" applyProtection="1">
      <alignment/>
      <protection/>
    </xf>
    <xf numFmtId="192" fontId="3" fillId="33" borderId="45" xfId="0" applyNumberFormat="1" applyFont="1" applyFill="1" applyBorder="1" applyAlignment="1" applyProtection="1">
      <alignment/>
      <protection/>
    </xf>
    <xf numFmtId="192" fontId="3" fillId="33" borderId="46" xfId="0" applyNumberFormat="1" applyFont="1" applyFill="1" applyBorder="1" applyAlignment="1" applyProtection="1">
      <alignment/>
      <protection/>
    </xf>
    <xf numFmtId="192" fontId="3" fillId="33" borderId="94" xfId="0" applyNumberFormat="1" applyFont="1" applyFill="1" applyBorder="1" applyAlignment="1" applyProtection="1">
      <alignment/>
      <protection locked="0"/>
    </xf>
    <xf numFmtId="192" fontId="4" fillId="33" borderId="94" xfId="0" applyNumberFormat="1" applyFont="1" applyFill="1" applyBorder="1" applyAlignment="1" applyProtection="1">
      <alignment/>
      <protection locked="0"/>
    </xf>
    <xf numFmtId="192" fontId="4" fillId="33" borderId="95" xfId="0" applyNumberFormat="1" applyFont="1" applyFill="1" applyBorder="1" applyAlignment="1" applyProtection="1">
      <alignment/>
      <protection/>
    </xf>
    <xf numFmtId="192" fontId="3" fillId="33" borderId="96" xfId="0" applyNumberFormat="1" applyFont="1" applyFill="1" applyBorder="1" applyAlignment="1" applyProtection="1">
      <alignment/>
      <protection locked="0"/>
    </xf>
    <xf numFmtId="192" fontId="4" fillId="33" borderId="96" xfId="0" applyNumberFormat="1" applyFont="1" applyFill="1" applyBorder="1" applyAlignment="1" applyProtection="1">
      <alignment/>
      <protection locked="0"/>
    </xf>
    <xf numFmtId="192" fontId="4" fillId="33" borderId="97" xfId="0" applyNumberFormat="1" applyFont="1" applyFill="1" applyBorder="1" applyAlignment="1" applyProtection="1">
      <alignment/>
      <protection/>
    </xf>
    <xf numFmtId="192" fontId="3" fillId="33" borderId="98" xfId="0" applyNumberFormat="1" applyFont="1" applyFill="1" applyBorder="1" applyAlignment="1" applyProtection="1">
      <alignment/>
      <protection locked="0"/>
    </xf>
    <xf numFmtId="192" fontId="4" fillId="33" borderId="98" xfId="0" applyNumberFormat="1" applyFont="1" applyFill="1" applyBorder="1" applyAlignment="1" applyProtection="1">
      <alignment/>
      <protection locked="0"/>
    </xf>
    <xf numFmtId="192" fontId="4" fillId="33" borderId="99" xfId="0" applyNumberFormat="1" applyFont="1" applyFill="1" applyBorder="1" applyAlignment="1" applyProtection="1">
      <alignment/>
      <protection/>
    </xf>
    <xf numFmtId="192" fontId="3" fillId="26" borderId="10" xfId="0" applyNumberFormat="1" applyFont="1" applyFill="1" applyBorder="1" applyAlignment="1" applyProtection="1">
      <alignment/>
      <protection/>
    </xf>
    <xf numFmtId="192" fontId="4" fillId="26" borderId="10" xfId="0" applyNumberFormat="1" applyFont="1" applyFill="1" applyBorder="1" applyAlignment="1" applyProtection="1">
      <alignment/>
      <protection/>
    </xf>
    <xf numFmtId="192" fontId="4" fillId="26" borderId="11" xfId="0" applyNumberFormat="1" applyFont="1" applyFill="1" applyBorder="1" applyAlignment="1" applyProtection="1">
      <alignment/>
      <protection/>
    </xf>
    <xf numFmtId="192" fontId="4" fillId="33" borderId="92" xfId="0" applyNumberFormat="1" applyFont="1" applyFill="1" applyBorder="1" applyAlignment="1" applyProtection="1">
      <alignment/>
      <protection/>
    </xf>
    <xf numFmtId="192" fontId="4" fillId="33" borderId="93" xfId="0" applyNumberFormat="1" applyFont="1" applyFill="1" applyBorder="1" applyAlignment="1" applyProtection="1">
      <alignment/>
      <protection/>
    </xf>
    <xf numFmtId="192" fontId="4" fillId="33" borderId="45" xfId="0" applyNumberFormat="1" applyFont="1" applyFill="1" applyBorder="1" applyAlignment="1" applyProtection="1">
      <alignment/>
      <protection/>
    </xf>
    <xf numFmtId="192" fontId="4" fillId="33" borderId="46" xfId="0" applyNumberFormat="1" applyFont="1" applyFill="1" applyBorder="1" applyAlignment="1" applyProtection="1">
      <alignment/>
      <protection/>
    </xf>
    <xf numFmtId="192" fontId="3" fillId="46" borderId="92" xfId="0" applyNumberFormat="1" applyFont="1" applyFill="1" applyBorder="1" applyAlignment="1" applyProtection="1">
      <alignment/>
      <protection/>
    </xf>
    <xf numFmtId="192" fontId="4" fillId="46" borderId="92" xfId="0" applyNumberFormat="1" applyFont="1" applyFill="1" applyBorder="1" applyAlignment="1" applyProtection="1">
      <alignment/>
      <protection/>
    </xf>
    <xf numFmtId="192" fontId="4" fillId="46" borderId="93" xfId="0" applyNumberFormat="1" applyFont="1" applyFill="1" applyBorder="1" applyAlignment="1" applyProtection="1">
      <alignment/>
      <protection/>
    </xf>
    <xf numFmtId="192" fontId="3" fillId="46" borderId="94" xfId="0" applyNumberFormat="1" applyFont="1" applyFill="1" applyBorder="1" applyAlignment="1" applyProtection="1">
      <alignment/>
      <protection/>
    </xf>
    <xf numFmtId="192" fontId="4" fillId="46" borderId="94" xfId="0" applyNumberFormat="1" applyFont="1" applyFill="1" applyBorder="1" applyAlignment="1" applyProtection="1">
      <alignment/>
      <protection/>
    </xf>
    <xf numFmtId="192" fontId="4" fillId="46" borderId="95" xfId="0" applyNumberFormat="1" applyFont="1" applyFill="1" applyBorder="1" applyAlignment="1" applyProtection="1">
      <alignment/>
      <protection/>
    </xf>
    <xf numFmtId="192" fontId="3" fillId="46" borderId="96" xfId="0" applyNumberFormat="1" applyFont="1" applyFill="1" applyBorder="1" applyAlignment="1" applyProtection="1">
      <alignment/>
      <protection/>
    </xf>
    <xf numFmtId="192" fontId="4" fillId="46" borderId="96" xfId="0" applyNumberFormat="1" applyFont="1" applyFill="1" applyBorder="1" applyAlignment="1" applyProtection="1">
      <alignment/>
      <protection/>
    </xf>
    <xf numFmtId="192" fontId="4" fillId="46" borderId="97" xfId="0" applyNumberFormat="1" applyFont="1" applyFill="1" applyBorder="1" applyAlignment="1" applyProtection="1">
      <alignment/>
      <protection/>
    </xf>
    <xf numFmtId="192" fontId="3" fillId="46" borderId="98" xfId="0" applyNumberFormat="1" applyFont="1" applyFill="1" applyBorder="1" applyAlignment="1" applyProtection="1">
      <alignment/>
      <protection/>
    </xf>
    <xf numFmtId="192" fontId="4" fillId="46" borderId="98" xfId="0" applyNumberFormat="1" applyFont="1" applyFill="1" applyBorder="1" applyAlignment="1" applyProtection="1">
      <alignment/>
      <protection/>
    </xf>
    <xf numFmtId="192" fontId="4" fillId="46" borderId="99" xfId="0" applyNumberFormat="1" applyFont="1" applyFill="1" applyBorder="1" applyAlignment="1" applyProtection="1">
      <alignment/>
      <protection/>
    </xf>
    <xf numFmtId="192" fontId="3" fillId="26" borderId="10" xfId="0" applyNumberFormat="1" applyFont="1" applyFill="1" applyBorder="1" applyAlignment="1" applyProtection="1">
      <alignment/>
      <protection locked="0"/>
    </xf>
    <xf numFmtId="192" fontId="4" fillId="26" borderId="10" xfId="0" applyNumberFormat="1" applyFont="1" applyFill="1" applyBorder="1" applyAlignment="1" applyProtection="1">
      <alignment/>
      <protection locked="0"/>
    </xf>
    <xf numFmtId="192" fontId="42" fillId="46" borderId="100" xfId="0" applyNumberFormat="1" applyFont="1" applyFill="1" applyBorder="1" applyAlignment="1" applyProtection="1">
      <alignment/>
      <protection locked="0"/>
    </xf>
    <xf numFmtId="192" fontId="12" fillId="46" borderId="100" xfId="0" applyNumberFormat="1" applyFont="1" applyFill="1" applyBorder="1" applyAlignment="1" applyProtection="1">
      <alignment/>
      <protection locked="0"/>
    </xf>
    <xf numFmtId="192" fontId="12" fillId="46" borderId="101" xfId="0" applyNumberFormat="1" applyFont="1" applyFill="1" applyBorder="1" applyAlignment="1" applyProtection="1">
      <alignment/>
      <protection/>
    </xf>
    <xf numFmtId="192" fontId="42" fillId="46" borderId="96" xfId="0" applyNumberFormat="1" applyFont="1" applyFill="1" applyBorder="1" applyAlignment="1" applyProtection="1">
      <alignment/>
      <protection locked="0"/>
    </xf>
    <xf numFmtId="192" fontId="12" fillId="46" borderId="96" xfId="0" applyNumberFormat="1" applyFont="1" applyFill="1" applyBorder="1" applyAlignment="1" applyProtection="1">
      <alignment/>
      <protection locked="0"/>
    </xf>
    <xf numFmtId="192" fontId="12" fillId="46" borderId="97" xfId="0" applyNumberFormat="1" applyFont="1" applyFill="1" applyBorder="1" applyAlignment="1" applyProtection="1">
      <alignment/>
      <protection/>
    </xf>
    <xf numFmtId="192" fontId="42" fillId="46" borderId="102" xfId="0" applyNumberFormat="1" applyFont="1" applyFill="1" applyBorder="1" applyAlignment="1" applyProtection="1">
      <alignment/>
      <protection locked="0"/>
    </xf>
    <xf numFmtId="192" fontId="12" fillId="46" borderId="102" xfId="0" applyNumberFormat="1" applyFont="1" applyFill="1" applyBorder="1" applyAlignment="1" applyProtection="1">
      <alignment/>
      <protection locked="0"/>
    </xf>
    <xf numFmtId="192" fontId="12" fillId="46" borderId="103" xfId="0" applyNumberFormat="1" applyFont="1" applyFill="1" applyBorder="1" applyAlignment="1" applyProtection="1">
      <alignment/>
      <protection/>
    </xf>
    <xf numFmtId="192" fontId="3" fillId="33" borderId="94" xfId="0" applyNumberFormat="1" applyFont="1" applyFill="1" applyBorder="1" applyAlignment="1" applyProtection="1">
      <alignment/>
      <protection/>
    </xf>
    <xf numFmtId="192" fontId="4" fillId="33" borderId="94" xfId="0" applyNumberFormat="1" applyFont="1" applyFill="1" applyBorder="1" applyAlignment="1" applyProtection="1">
      <alignment/>
      <protection/>
    </xf>
    <xf numFmtId="192" fontId="3" fillId="39" borderId="79" xfId="0" applyNumberFormat="1" applyFont="1" applyFill="1" applyBorder="1" applyAlignment="1" applyProtection="1">
      <alignment/>
      <protection/>
    </xf>
    <xf numFmtId="192" fontId="4" fillId="39" borderId="79" xfId="0" applyNumberFormat="1" applyFont="1" applyFill="1" applyBorder="1" applyAlignment="1" applyProtection="1">
      <alignment/>
      <protection/>
    </xf>
    <xf numFmtId="192" fontId="4" fillId="39" borderId="36" xfId="0" applyNumberFormat="1" applyFont="1" applyFill="1" applyBorder="1" applyAlignment="1" applyProtection="1">
      <alignment/>
      <protection/>
    </xf>
    <xf numFmtId="192" fontId="3" fillId="33" borderId="45" xfId="0" applyNumberFormat="1" applyFont="1" applyFill="1" applyBorder="1" applyAlignment="1" applyProtection="1">
      <alignment/>
      <protection locked="0"/>
    </xf>
    <xf numFmtId="192" fontId="4" fillId="33" borderId="45" xfId="0" applyNumberFormat="1" applyFont="1" applyFill="1" applyBorder="1" applyAlignment="1" applyProtection="1">
      <alignment/>
      <protection locked="0"/>
    </xf>
    <xf numFmtId="192" fontId="3" fillId="48" borderId="10" xfId="0" applyNumberFormat="1" applyFont="1" applyFill="1" applyBorder="1" applyAlignment="1" applyProtection="1">
      <alignment/>
      <protection/>
    </xf>
    <xf numFmtId="192" fontId="4" fillId="48" borderId="10" xfId="0" applyNumberFormat="1" applyFont="1" applyFill="1" applyBorder="1" applyAlignment="1" applyProtection="1">
      <alignment/>
      <protection/>
    </xf>
    <xf numFmtId="192" fontId="4" fillId="48" borderId="11" xfId="0" applyNumberFormat="1" applyFont="1" applyFill="1" applyBorder="1" applyAlignment="1" applyProtection="1">
      <alignment/>
      <protection/>
    </xf>
    <xf numFmtId="192" fontId="3" fillId="33" borderId="102" xfId="0" applyNumberFormat="1" applyFont="1" applyFill="1" applyBorder="1" applyAlignment="1" applyProtection="1">
      <alignment/>
      <protection locked="0"/>
    </xf>
    <xf numFmtId="192" fontId="4" fillId="33" borderId="102" xfId="0" applyNumberFormat="1" applyFont="1" applyFill="1" applyBorder="1" applyAlignment="1" applyProtection="1">
      <alignment/>
      <protection locked="0"/>
    </xf>
    <xf numFmtId="192" fontId="4" fillId="33" borderId="103" xfId="0" applyNumberFormat="1" applyFont="1" applyFill="1" applyBorder="1" applyAlignment="1" applyProtection="1">
      <alignment/>
      <protection/>
    </xf>
    <xf numFmtId="192" fontId="42" fillId="46" borderId="104" xfId="0" applyNumberFormat="1" applyFont="1" applyFill="1" applyBorder="1" applyAlignment="1" applyProtection="1">
      <alignment/>
      <protection locked="0"/>
    </xf>
    <xf numFmtId="192" fontId="12" fillId="46" borderId="104" xfId="0" applyNumberFormat="1" applyFont="1" applyFill="1" applyBorder="1" applyAlignment="1" applyProtection="1">
      <alignment/>
      <protection locked="0"/>
    </xf>
    <xf numFmtId="192" fontId="12" fillId="46" borderId="104" xfId="35" applyNumberFormat="1" applyFont="1" applyFill="1" applyBorder="1" applyAlignment="1" applyProtection="1">
      <alignment/>
      <protection locked="0"/>
    </xf>
    <xf numFmtId="192" fontId="3" fillId="33" borderId="98" xfId="0" applyNumberFormat="1" applyFont="1" applyFill="1" applyBorder="1" applyAlignment="1" applyProtection="1">
      <alignment/>
      <protection/>
    </xf>
    <xf numFmtId="192" fontId="4" fillId="33" borderId="98" xfId="0" applyNumberFormat="1" applyFont="1" applyFill="1" applyBorder="1" applyAlignment="1" applyProtection="1">
      <alignment/>
      <protection/>
    </xf>
    <xf numFmtId="192" fontId="3" fillId="51" borderId="79" xfId="0" applyNumberFormat="1" applyFont="1" applyFill="1" applyBorder="1" applyAlignment="1" applyProtection="1">
      <alignment/>
      <protection/>
    </xf>
    <xf numFmtId="192" fontId="4" fillId="50" borderId="79" xfId="0" applyNumberFormat="1" applyFont="1" applyFill="1" applyBorder="1" applyAlignment="1" applyProtection="1">
      <alignment/>
      <protection/>
    </xf>
    <xf numFmtId="192" fontId="4" fillId="50" borderId="36" xfId="0" applyNumberFormat="1" applyFont="1" applyFill="1" applyBorder="1" applyAlignment="1" applyProtection="1">
      <alignment/>
      <protection/>
    </xf>
    <xf numFmtId="192" fontId="3" fillId="5" borderId="79" xfId="0" applyNumberFormat="1" applyFont="1" applyFill="1" applyBorder="1" applyAlignment="1" applyProtection="1">
      <alignment/>
      <protection/>
    </xf>
    <xf numFmtId="192" fontId="4" fillId="5" borderId="79" xfId="0" applyNumberFormat="1" applyFont="1" applyFill="1" applyBorder="1" applyAlignment="1" applyProtection="1">
      <alignment/>
      <protection/>
    </xf>
    <xf numFmtId="192" fontId="4" fillId="5" borderId="36" xfId="0" applyNumberFormat="1" applyFont="1" applyFill="1" applyBorder="1" applyAlignment="1" applyProtection="1">
      <alignment/>
      <protection/>
    </xf>
    <xf numFmtId="192" fontId="3" fillId="50" borderId="79" xfId="0" applyNumberFormat="1" applyFont="1" applyFill="1" applyBorder="1" applyAlignment="1" applyProtection="1">
      <alignment/>
      <protection/>
    </xf>
    <xf numFmtId="192" fontId="3" fillId="49" borderId="98" xfId="0" applyNumberFormat="1" applyFont="1" applyFill="1" applyBorder="1" applyAlignment="1" applyProtection="1">
      <alignment/>
      <protection/>
    </xf>
    <xf numFmtId="192" fontId="4" fillId="49" borderId="98" xfId="0" applyNumberFormat="1" applyFont="1" applyFill="1" applyBorder="1" applyAlignment="1" applyProtection="1">
      <alignment/>
      <protection/>
    </xf>
    <xf numFmtId="192" fontId="4" fillId="49" borderId="99" xfId="0" applyNumberFormat="1" applyFont="1" applyFill="1" applyBorder="1" applyAlignment="1" applyProtection="1">
      <alignment/>
      <protection/>
    </xf>
    <xf numFmtId="192" fontId="3" fillId="33" borderId="105" xfId="0" applyNumberFormat="1" applyFont="1" applyFill="1" applyBorder="1" applyAlignment="1" applyProtection="1">
      <alignment/>
      <protection/>
    </xf>
    <xf numFmtId="192" fontId="4" fillId="33" borderId="105" xfId="0" applyNumberFormat="1" applyFont="1" applyFill="1" applyBorder="1" applyAlignment="1" applyProtection="1">
      <alignment/>
      <protection/>
    </xf>
    <xf numFmtId="192" fontId="4" fillId="33" borderId="106" xfId="0" applyNumberFormat="1" applyFont="1" applyFill="1" applyBorder="1" applyAlignment="1" applyProtection="1">
      <alignment/>
      <protection/>
    </xf>
    <xf numFmtId="192" fontId="6" fillId="33" borderId="0" xfId="0" applyNumberFormat="1" applyFont="1" applyFill="1" applyAlignment="1" applyProtection="1">
      <alignment horizontal="right"/>
      <protection/>
    </xf>
    <xf numFmtId="192" fontId="3" fillId="33" borderId="96" xfId="0" applyNumberFormat="1" applyFont="1" applyFill="1" applyBorder="1" applyAlignment="1" applyProtection="1">
      <alignment/>
      <protection/>
    </xf>
    <xf numFmtId="192" fontId="4" fillId="33" borderId="96" xfId="0" applyNumberFormat="1" applyFont="1" applyFill="1" applyBorder="1" applyAlignment="1" applyProtection="1">
      <alignment/>
      <protection/>
    </xf>
    <xf numFmtId="192" fontId="42" fillId="46" borderId="100" xfId="0" applyNumberFormat="1" applyFont="1" applyFill="1" applyBorder="1" applyAlignment="1" applyProtection="1">
      <alignment/>
      <protection/>
    </xf>
    <xf numFmtId="192" fontId="12" fillId="46" borderId="100" xfId="0" applyNumberFormat="1" applyFont="1" applyFill="1" applyBorder="1" applyAlignment="1" applyProtection="1">
      <alignment/>
      <protection/>
    </xf>
    <xf numFmtId="192" fontId="42" fillId="46" borderId="96" xfId="0" applyNumberFormat="1" applyFont="1" applyFill="1" applyBorder="1" applyAlignment="1" applyProtection="1">
      <alignment/>
      <protection/>
    </xf>
    <xf numFmtId="192" fontId="12" fillId="46" borderId="96" xfId="0" applyNumberFormat="1" applyFont="1" applyFill="1" applyBorder="1" applyAlignment="1" applyProtection="1">
      <alignment/>
      <protection/>
    </xf>
    <xf numFmtId="192" fontId="42" fillId="46" borderId="102" xfId="0" applyNumberFormat="1" applyFont="1" applyFill="1" applyBorder="1" applyAlignment="1" applyProtection="1">
      <alignment/>
      <protection/>
    </xf>
    <xf numFmtId="192" fontId="12" fillId="46" borderId="102" xfId="0" applyNumberFormat="1" applyFont="1" applyFill="1" applyBorder="1" applyAlignment="1" applyProtection="1">
      <alignment/>
      <protection/>
    </xf>
    <xf numFmtId="192" fontId="3" fillId="33" borderId="102" xfId="0" applyNumberFormat="1" applyFont="1" applyFill="1" applyBorder="1" applyAlignment="1" applyProtection="1">
      <alignment/>
      <protection/>
    </xf>
    <xf numFmtId="192" fontId="4" fillId="33" borderId="102" xfId="0" applyNumberFormat="1" applyFont="1" applyFill="1" applyBorder="1" applyAlignment="1" applyProtection="1">
      <alignment/>
      <protection/>
    </xf>
    <xf numFmtId="192" fontId="42" fillId="46" borderId="104" xfId="0" applyNumberFormat="1" applyFont="1" applyFill="1" applyBorder="1" applyAlignment="1" applyProtection="1">
      <alignment/>
      <protection/>
    </xf>
    <xf numFmtId="192" fontId="12" fillId="46" borderId="104" xfId="0" applyNumberFormat="1" applyFont="1" applyFill="1" applyBorder="1" applyAlignment="1" applyProtection="1">
      <alignment/>
      <protection/>
    </xf>
    <xf numFmtId="192" fontId="12" fillId="46" borderId="107" xfId="0" applyNumberFormat="1" applyFont="1" applyFill="1" applyBorder="1" applyAlignment="1" applyProtection="1">
      <alignment/>
      <protection/>
    </xf>
    <xf numFmtId="0" fontId="160" fillId="52" borderId="0" xfId="0" applyFont="1" applyFill="1" applyAlignment="1" applyProtection="1" quotePrefix="1">
      <alignment horizontal="center"/>
      <protection/>
    </xf>
    <xf numFmtId="192" fontId="3" fillId="39" borderId="108" xfId="0" applyNumberFormat="1" applyFont="1" applyFill="1" applyBorder="1" applyAlignment="1" applyProtection="1">
      <alignment/>
      <protection/>
    </xf>
    <xf numFmtId="192" fontId="4" fillId="39" borderId="108" xfId="0" applyNumberFormat="1" applyFont="1" applyFill="1" applyBorder="1" applyAlignment="1" applyProtection="1">
      <alignment/>
      <protection/>
    </xf>
    <xf numFmtId="192" fontId="4" fillId="39" borderId="109" xfId="0" applyNumberFormat="1" applyFont="1" applyFill="1" applyBorder="1" applyAlignment="1" applyProtection="1">
      <alignment/>
      <protection/>
    </xf>
    <xf numFmtId="192" fontId="3" fillId="39" borderId="105" xfId="0" applyNumberFormat="1" applyFont="1" applyFill="1" applyBorder="1" applyAlignment="1" applyProtection="1">
      <alignment/>
      <protection/>
    </xf>
    <xf numFmtId="192" fontId="4" fillId="39" borderId="105" xfId="0" applyNumberFormat="1" applyFont="1" applyFill="1" applyBorder="1" applyAlignment="1" applyProtection="1">
      <alignment/>
      <protection/>
    </xf>
    <xf numFmtId="192" fontId="4" fillId="39" borderId="106" xfId="0" applyNumberFormat="1" applyFont="1" applyFill="1" applyBorder="1" applyAlignment="1" applyProtection="1">
      <alignment/>
      <protection/>
    </xf>
    <xf numFmtId="0" fontId="2" fillId="33" borderId="0" xfId="35" applyFont="1" applyFill="1" applyBorder="1" applyProtection="1">
      <alignment/>
      <protection/>
    </xf>
    <xf numFmtId="180" fontId="8" fillId="33" borderId="20" xfId="33" applyNumberFormat="1" applyFont="1" applyFill="1" applyBorder="1" applyAlignment="1" applyProtection="1">
      <alignment horizontal="center" vertical="center"/>
      <protection/>
    </xf>
    <xf numFmtId="38" fontId="15" fillId="33" borderId="0" xfId="39" applyNumberFormat="1" applyFont="1" applyFill="1" applyBorder="1" applyAlignment="1" applyProtection="1">
      <alignment horizontal="left"/>
      <protection/>
    </xf>
    <xf numFmtId="38" fontId="8" fillId="33" borderId="0" xfId="39" applyNumberFormat="1" applyFont="1" applyFill="1" applyBorder="1" applyAlignment="1" applyProtection="1">
      <alignment horizontal="left"/>
      <protection/>
    </xf>
    <xf numFmtId="0" fontId="10" fillId="33" borderId="61" xfId="35" applyFont="1" applyFill="1" applyBorder="1" applyAlignment="1" applyProtection="1" quotePrefix="1">
      <alignment horizontal="left"/>
      <protection/>
    </xf>
    <xf numFmtId="0" fontId="10" fillId="33" borderId="62" xfId="35" applyFont="1" applyFill="1" applyBorder="1" applyAlignment="1" applyProtection="1" quotePrefix="1">
      <alignment horizontal="left"/>
      <protection/>
    </xf>
    <xf numFmtId="0" fontId="10" fillId="33" borderId="63" xfId="35" applyFont="1" applyFill="1" applyBorder="1" applyAlignment="1" applyProtection="1" quotePrefix="1">
      <alignment horizontal="left"/>
      <protection/>
    </xf>
    <xf numFmtId="0" fontId="3" fillId="33" borderId="70" xfId="35" applyFont="1" applyFill="1" applyBorder="1" applyAlignment="1" applyProtection="1">
      <alignment horizontal="center"/>
      <protection/>
    </xf>
    <xf numFmtId="0" fontId="3" fillId="33" borderId="72" xfId="35" applyFont="1" applyFill="1" applyBorder="1" applyAlignment="1" applyProtection="1">
      <alignment horizontal="center"/>
      <protection/>
    </xf>
    <xf numFmtId="0" fontId="3" fillId="33" borderId="73" xfId="35" applyFont="1" applyFill="1" applyBorder="1" applyAlignment="1" applyProtection="1">
      <alignment horizontal="center"/>
      <protection/>
    </xf>
    <xf numFmtId="38" fontId="8" fillId="46" borderId="74" xfId="39" applyNumberFormat="1" applyFont="1" applyFill="1" applyBorder="1" applyAlignment="1" applyProtection="1">
      <alignment horizontal="center"/>
      <protection/>
    </xf>
    <xf numFmtId="38" fontId="8" fillId="46" borderId="23" xfId="39" applyNumberFormat="1" applyFont="1" applyFill="1" applyBorder="1" applyAlignment="1" applyProtection="1">
      <alignment horizontal="center"/>
      <protection/>
    </xf>
    <xf numFmtId="38" fontId="8" fillId="46" borderId="71" xfId="39" applyNumberFormat="1" applyFont="1" applyFill="1" applyBorder="1" applyAlignment="1" applyProtection="1">
      <alignment horizontal="center"/>
      <protection/>
    </xf>
    <xf numFmtId="38" fontId="9" fillId="46" borderId="84" xfId="39" applyNumberFormat="1" applyFont="1" applyFill="1" applyBorder="1" applyAlignment="1" applyProtection="1">
      <alignment horizontal="center"/>
      <protection/>
    </xf>
    <xf numFmtId="38" fontId="9" fillId="46" borderId="64" xfId="39" applyNumberFormat="1" applyFont="1" applyFill="1" applyBorder="1" applyAlignment="1" applyProtection="1">
      <alignment horizontal="center"/>
      <protection/>
    </xf>
    <xf numFmtId="38" fontId="9" fillId="46" borderId="65" xfId="39" applyNumberFormat="1" applyFont="1" applyFill="1" applyBorder="1" applyAlignment="1" applyProtection="1">
      <alignment horizontal="center"/>
      <protection/>
    </xf>
    <xf numFmtId="38" fontId="9" fillId="46" borderId="82" xfId="39" applyNumberFormat="1" applyFont="1" applyFill="1" applyBorder="1" applyAlignment="1" applyProtection="1">
      <alignment horizontal="center"/>
      <protection/>
    </xf>
    <xf numFmtId="38" fontId="9" fillId="46" borderId="66" xfId="39" applyNumberFormat="1" applyFont="1" applyFill="1" applyBorder="1" applyAlignment="1" applyProtection="1">
      <alignment horizontal="center"/>
      <protection/>
    </xf>
    <xf numFmtId="38" fontId="9" fillId="46" borderId="67" xfId="39" applyNumberFormat="1" applyFont="1" applyFill="1" applyBorder="1" applyAlignment="1" applyProtection="1">
      <alignment horizontal="center"/>
      <protection/>
    </xf>
    <xf numFmtId="38" fontId="9" fillId="46" borderId="85" xfId="39" applyNumberFormat="1" applyFont="1" applyFill="1" applyBorder="1" applyAlignment="1" applyProtection="1">
      <alignment horizontal="center"/>
      <protection/>
    </xf>
    <xf numFmtId="38" fontId="9" fillId="46" borderId="75" xfId="39" applyNumberFormat="1" applyFont="1" applyFill="1" applyBorder="1" applyAlignment="1" applyProtection="1">
      <alignment horizontal="center"/>
      <protection/>
    </xf>
    <xf numFmtId="38" fontId="9" fillId="46" borderId="76" xfId="39" applyNumberFormat="1" applyFont="1" applyFill="1" applyBorder="1" applyAlignment="1" applyProtection="1">
      <alignment horizontal="center"/>
      <protection/>
    </xf>
    <xf numFmtId="0" fontId="3" fillId="33" borderId="61" xfId="35" applyFont="1" applyFill="1" applyBorder="1" applyAlignment="1" applyProtection="1">
      <alignment horizontal="center"/>
      <protection/>
    </xf>
    <xf numFmtId="0" fontId="3" fillId="33" borderId="62" xfId="35" applyFont="1" applyFill="1" applyBorder="1" applyAlignment="1" applyProtection="1">
      <alignment horizontal="center"/>
      <protection/>
    </xf>
    <xf numFmtId="0" fontId="3" fillId="33" borderId="63" xfId="35" applyFont="1" applyFill="1" applyBorder="1" applyAlignment="1" applyProtection="1">
      <alignment horizontal="center"/>
      <protection/>
    </xf>
    <xf numFmtId="0" fontId="3" fillId="33" borderId="74" xfId="35" applyFont="1" applyFill="1" applyBorder="1" applyAlignment="1" applyProtection="1">
      <alignment horizontal="center"/>
      <protection/>
    </xf>
    <xf numFmtId="0" fontId="3" fillId="33" borderId="23" xfId="35" applyFont="1" applyFill="1" applyBorder="1" applyAlignment="1" applyProtection="1">
      <alignment horizontal="center"/>
      <protection/>
    </xf>
    <xf numFmtId="0" fontId="3" fillId="33" borderId="71" xfId="35" applyFont="1" applyFill="1" applyBorder="1" applyAlignment="1" applyProtection="1">
      <alignment horizontal="center"/>
      <protection/>
    </xf>
    <xf numFmtId="38" fontId="31" fillId="46" borderId="61" xfId="39" applyNumberFormat="1" applyFont="1" applyFill="1" applyBorder="1" applyAlignment="1" applyProtection="1">
      <alignment horizontal="center"/>
      <protection/>
    </xf>
    <xf numFmtId="38" fontId="31" fillId="46" borderId="62" xfId="39" applyNumberFormat="1" applyFont="1" applyFill="1" applyBorder="1" applyAlignment="1" applyProtection="1">
      <alignment horizontal="center"/>
      <protection/>
    </xf>
    <xf numFmtId="38" fontId="31" fillId="46" borderId="63" xfId="39" applyNumberFormat="1" applyFont="1" applyFill="1" applyBorder="1" applyAlignment="1" applyProtection="1">
      <alignment horizontal="center"/>
      <protection/>
    </xf>
    <xf numFmtId="38" fontId="8" fillId="33" borderId="74" xfId="39" applyNumberFormat="1" applyFont="1" applyFill="1" applyBorder="1" applyAlignment="1" applyProtection="1">
      <alignment horizontal="center"/>
      <protection/>
    </xf>
    <xf numFmtId="38" fontId="8" fillId="33" borderId="23" xfId="39" applyNumberFormat="1" applyFont="1" applyFill="1" applyBorder="1" applyAlignment="1" applyProtection="1">
      <alignment horizontal="center"/>
      <protection/>
    </xf>
    <xf numFmtId="38" fontId="8" fillId="33" borderId="71" xfId="39" applyNumberFormat="1" applyFont="1" applyFill="1" applyBorder="1" applyAlignment="1" applyProtection="1">
      <alignment horizontal="center"/>
      <protection/>
    </xf>
    <xf numFmtId="3" fontId="11" fillId="33" borderId="85" xfId="35" applyNumberFormat="1" applyFont="1" applyFill="1" applyBorder="1" applyAlignment="1" applyProtection="1">
      <alignment horizontal="center"/>
      <protection/>
    </xf>
    <xf numFmtId="3" fontId="11" fillId="33" borderId="75" xfId="35" applyNumberFormat="1" applyFont="1" applyFill="1" applyBorder="1" applyAlignment="1" applyProtection="1">
      <alignment horizontal="center"/>
      <protection/>
    </xf>
    <xf numFmtId="3" fontId="11" fillId="33" borderId="76" xfId="35" applyNumberFormat="1" applyFont="1" applyFill="1" applyBorder="1" applyAlignment="1" applyProtection="1">
      <alignment horizontal="center"/>
      <protection/>
    </xf>
    <xf numFmtId="0" fontId="5" fillId="39" borderId="90" xfId="35" applyFont="1" applyFill="1" applyBorder="1" applyAlignment="1" applyProtection="1">
      <alignment horizontal="left"/>
      <protection/>
    </xf>
    <xf numFmtId="0" fontId="5" fillId="39" borderId="54" xfId="35" applyFont="1" applyFill="1" applyBorder="1" applyAlignment="1" applyProtection="1">
      <alignment horizontal="left"/>
      <protection/>
    </xf>
    <xf numFmtId="0" fontId="5" fillId="39" borderId="55" xfId="35" applyFont="1" applyFill="1" applyBorder="1" applyAlignment="1" applyProtection="1">
      <alignment horizontal="left"/>
      <protection/>
    </xf>
    <xf numFmtId="182" fontId="5" fillId="39" borderId="89" xfId="35" applyNumberFormat="1" applyFont="1" applyFill="1" applyBorder="1" applyAlignment="1" applyProtection="1">
      <alignment horizontal="left"/>
      <protection/>
    </xf>
    <xf numFmtId="182" fontId="5" fillId="39" borderId="56" xfId="35" applyNumberFormat="1" applyFont="1" applyFill="1" applyBorder="1" applyAlignment="1" applyProtection="1">
      <alignment horizontal="left"/>
      <protection/>
    </xf>
    <xf numFmtId="182" fontId="5" fillId="39" borderId="57" xfId="35" applyNumberFormat="1" applyFont="1" applyFill="1" applyBorder="1" applyAlignment="1" applyProtection="1">
      <alignment horizontal="left"/>
      <protection/>
    </xf>
    <xf numFmtId="38" fontId="15" fillId="33" borderId="14" xfId="39" applyNumberFormat="1" applyFont="1" applyFill="1" applyBorder="1" applyAlignment="1" applyProtection="1">
      <alignment horizontal="left"/>
      <protection/>
    </xf>
    <xf numFmtId="38" fontId="15" fillId="33" borderId="49" xfId="39" applyNumberFormat="1" applyFont="1" applyFill="1" applyBorder="1" applyAlignment="1" applyProtection="1">
      <alignment horizontal="left"/>
      <protection/>
    </xf>
    <xf numFmtId="38" fontId="8" fillId="33" borderId="84" xfId="39" applyNumberFormat="1" applyFont="1" applyFill="1" applyBorder="1" applyAlignment="1" applyProtection="1">
      <alignment horizontal="left"/>
      <protection/>
    </xf>
    <xf numFmtId="38" fontId="8" fillId="33" borderId="64" xfId="39" applyNumberFormat="1" applyFont="1" applyFill="1" applyBorder="1" applyAlignment="1" applyProtection="1">
      <alignment horizontal="left"/>
      <protection/>
    </xf>
    <xf numFmtId="38" fontId="8" fillId="33" borderId="65" xfId="39" applyNumberFormat="1" applyFont="1" applyFill="1" applyBorder="1" applyAlignment="1" applyProtection="1">
      <alignment horizontal="left"/>
      <protection/>
    </xf>
    <xf numFmtId="38" fontId="8" fillId="33" borderId="14" xfId="39" applyNumberFormat="1" applyFont="1" applyFill="1" applyBorder="1" applyAlignment="1" applyProtection="1">
      <alignment horizontal="left"/>
      <protection/>
    </xf>
    <xf numFmtId="38" fontId="8" fillId="33" borderId="49" xfId="39" applyNumberFormat="1" applyFont="1" applyFill="1" applyBorder="1" applyAlignment="1" applyProtection="1">
      <alignment horizontal="left"/>
      <protection/>
    </xf>
    <xf numFmtId="38" fontId="9" fillId="33" borderId="82" xfId="39" applyNumberFormat="1" applyFont="1" applyFill="1" applyBorder="1" applyAlignment="1" applyProtection="1">
      <alignment horizontal="center"/>
      <protection/>
    </xf>
    <xf numFmtId="38" fontId="9" fillId="33" borderId="66" xfId="39" applyNumberFormat="1" applyFont="1" applyFill="1" applyBorder="1" applyAlignment="1" applyProtection="1">
      <alignment horizontal="center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195" fontId="134" fillId="33" borderId="20" xfId="37" applyNumberFormat="1" applyFont="1" applyFill="1" applyBorder="1" applyAlignment="1" applyProtection="1">
      <alignment horizontal="center" vertical="center"/>
      <protection locked="0"/>
    </xf>
    <xf numFmtId="195" fontId="15" fillId="33" borderId="20" xfId="37" applyNumberFormat="1" applyFont="1" applyFill="1" applyBorder="1" applyAlignment="1" applyProtection="1">
      <alignment horizontal="center" vertical="center"/>
      <protection/>
    </xf>
    <xf numFmtId="0" fontId="137" fillId="26" borderId="0" xfId="35" applyFont="1" applyFill="1" applyBorder="1" applyAlignment="1" applyProtection="1">
      <alignment horizontal="left"/>
      <protection/>
    </xf>
    <xf numFmtId="0" fontId="3" fillId="33" borderId="0" xfId="35" applyFont="1" applyFill="1" applyBorder="1" applyProtection="1">
      <alignment/>
      <protection/>
    </xf>
    <xf numFmtId="0" fontId="2" fillId="33" borderId="0" xfId="35" applyFont="1" applyFill="1" applyAlignment="1" applyProtection="1">
      <alignment horizontal="center"/>
      <protection/>
    </xf>
    <xf numFmtId="1" fontId="65" fillId="26" borderId="0" xfId="0" applyNumberFormat="1" applyFont="1" applyFill="1" applyBorder="1" applyAlignment="1" applyProtection="1">
      <alignment horizontal="right"/>
      <protection/>
    </xf>
    <xf numFmtId="182" fontId="12" fillId="45" borderId="20" xfId="0" applyNumberFormat="1" applyFont="1" applyFill="1" applyBorder="1" applyAlignment="1" applyProtection="1">
      <alignment horizontal="center"/>
      <protection locked="0"/>
    </xf>
    <xf numFmtId="182" fontId="12" fillId="45" borderId="48" xfId="0" applyNumberFormat="1" applyFont="1" applyFill="1" applyBorder="1" applyAlignment="1" applyProtection="1">
      <alignment horizontal="center"/>
      <protection locked="0"/>
    </xf>
    <xf numFmtId="184" fontId="161" fillId="26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17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19" fillId="26" borderId="91" xfId="33" applyFont="1" applyFill="1" applyBorder="1">
      <alignment/>
      <protection/>
    </xf>
    <xf numFmtId="186" fontId="162" fillId="26" borderId="26" xfId="33" applyNumberFormat="1" applyFont="1" applyFill="1" applyBorder="1" applyAlignment="1">
      <alignment horizontal="center"/>
      <protection/>
    </xf>
    <xf numFmtId="0" fontId="19" fillId="26" borderId="43" xfId="33" applyFont="1" applyFill="1" applyBorder="1">
      <alignment/>
      <protection/>
    </xf>
    <xf numFmtId="0" fontId="17" fillId="33" borderId="0" xfId="33" applyFont="1" applyFill="1" applyBorder="1">
      <alignment/>
      <protection/>
    </xf>
    <xf numFmtId="185" fontId="161" fillId="38" borderId="0" xfId="33" applyNumberFormat="1" applyFont="1" applyFill="1" applyBorder="1">
      <alignment/>
      <protection/>
    </xf>
    <xf numFmtId="0" fontId="16" fillId="26" borderId="91" xfId="33" applyFont="1" applyFill="1" applyBorder="1">
      <alignment/>
      <protection/>
    </xf>
    <xf numFmtId="0" fontId="16" fillId="26" borderId="21" xfId="33" applyFont="1" applyFill="1" applyBorder="1">
      <alignment/>
      <protection/>
    </xf>
    <xf numFmtId="0" fontId="16" fillId="26" borderId="0" xfId="33" applyFont="1" applyFill="1" applyBorder="1">
      <alignment/>
      <protection/>
    </xf>
    <xf numFmtId="0" fontId="16" fillId="26" borderId="43" xfId="33" applyFont="1" applyFill="1" applyBorder="1">
      <alignment/>
      <protection/>
    </xf>
    <xf numFmtId="0" fontId="16" fillId="26" borderId="24" xfId="33" applyFont="1" applyFill="1" applyBorder="1">
      <alignment/>
      <protection/>
    </xf>
    <xf numFmtId="0" fontId="8" fillId="40" borderId="110" xfId="33" applyFont="1" applyFill="1" applyBorder="1">
      <alignment/>
      <protection/>
    </xf>
    <xf numFmtId="185" fontId="161" fillId="33" borderId="0" xfId="33" applyNumberFormat="1" applyFont="1" applyFill="1" applyBorder="1" applyAlignment="1">
      <alignment horizontal="center"/>
      <protection/>
    </xf>
    <xf numFmtId="184" fontId="161" fillId="26" borderId="0" xfId="33" applyNumberFormat="1" applyFont="1" applyFill="1" applyBorder="1" applyAlignment="1">
      <alignment horizontal="center"/>
      <protection/>
    </xf>
    <xf numFmtId="186" fontId="161" fillId="26" borderId="23" xfId="33" applyNumberFormat="1" applyFont="1" applyFill="1" applyBorder="1" applyAlignment="1">
      <alignment horizontal="center"/>
      <protection/>
    </xf>
    <xf numFmtId="185" fontId="8" fillId="33" borderId="0" xfId="33" applyNumberFormat="1" applyFont="1" applyFill="1" applyBorder="1" applyAlignment="1">
      <alignment horizontal="left"/>
      <protection/>
    </xf>
    <xf numFmtId="186" fontId="8" fillId="33" borderId="0" xfId="33" applyNumberFormat="1" applyFont="1" applyFill="1" applyBorder="1" applyAlignment="1">
      <alignment horizontal="left"/>
      <protection/>
    </xf>
    <xf numFmtId="185" fontId="161" fillId="33" borderId="0" xfId="33" applyNumberFormat="1" applyFont="1" applyFill="1" applyBorder="1" applyAlignment="1">
      <alignment horizontal="center"/>
      <protection/>
    </xf>
    <xf numFmtId="186" fontId="161" fillId="38" borderId="0" xfId="33" applyNumberFormat="1" applyFont="1" applyFill="1" applyBorder="1" applyAlignment="1">
      <alignment horizontal="center"/>
      <protection/>
    </xf>
    <xf numFmtId="0" fontId="131" fillId="33" borderId="47" xfId="33" applyFont="1" applyFill="1" applyBorder="1" applyAlignment="1" applyProtection="1">
      <alignment horizontal="center" vertical="center"/>
      <protection locked="0"/>
    </xf>
    <xf numFmtId="0" fontId="131" fillId="33" borderId="62" xfId="33" applyFont="1" applyFill="1" applyBorder="1" applyAlignment="1" applyProtection="1" quotePrefix="1">
      <alignment horizontal="center" vertical="center"/>
      <protection locked="0"/>
    </xf>
    <xf numFmtId="0" fontId="131" fillId="33" borderId="48" xfId="33" applyFont="1" applyFill="1" applyBorder="1" applyAlignment="1" applyProtection="1" quotePrefix="1">
      <alignment horizontal="center" vertical="center"/>
      <protection locked="0"/>
    </xf>
    <xf numFmtId="0" fontId="156" fillId="33" borderId="14" xfId="36" applyFont="1" applyFill="1" applyBorder="1" applyAlignment="1" applyProtection="1">
      <alignment horizontal="center"/>
      <protection/>
    </xf>
    <xf numFmtId="0" fontId="156" fillId="33" borderId="0" xfId="36" applyFont="1" applyFill="1" applyBorder="1" applyAlignment="1" applyProtection="1">
      <alignment horizontal="center"/>
      <protection/>
    </xf>
    <xf numFmtId="0" fontId="156" fillId="33" borderId="49" xfId="36" applyFont="1" applyFill="1" applyBorder="1" applyAlignment="1" applyProtection="1">
      <alignment horizontal="center"/>
      <protection/>
    </xf>
    <xf numFmtId="0" fontId="156" fillId="52" borderId="44" xfId="36" applyFont="1" applyFill="1" applyBorder="1" applyAlignment="1" applyProtection="1">
      <alignment horizontal="center"/>
      <protection/>
    </xf>
    <xf numFmtId="1" fontId="4" fillId="26" borderId="0" xfId="0" applyNumberFormat="1" applyFont="1" applyFill="1" applyBorder="1" applyAlignment="1" applyProtection="1">
      <alignment horizontal="center"/>
      <protection/>
    </xf>
    <xf numFmtId="0" fontId="128" fillId="33" borderId="47" xfId="68" applyFill="1" applyBorder="1" applyAlignment="1" applyProtection="1">
      <alignment horizontal="center"/>
      <protection locked="0"/>
    </xf>
    <xf numFmtId="0" fontId="135" fillId="33" borderId="62" xfId="38" applyFont="1" applyFill="1" applyBorder="1" applyAlignment="1" applyProtection="1">
      <alignment horizontal="center"/>
      <protection locked="0"/>
    </xf>
    <xf numFmtId="0" fontId="135" fillId="33" borderId="48" xfId="38" applyFont="1" applyFill="1" applyBorder="1" applyAlignment="1" applyProtection="1">
      <alignment horizontal="center"/>
      <protection locked="0"/>
    </xf>
    <xf numFmtId="180" fontId="128" fillId="33" borderId="47" xfId="68" applyNumberFormat="1" applyFill="1" applyBorder="1" applyAlignment="1" applyProtection="1">
      <alignment horizontal="center" vertical="center"/>
      <protection locked="0"/>
    </xf>
    <xf numFmtId="180" fontId="135" fillId="33" borderId="48" xfId="33" applyNumberFormat="1" applyFont="1" applyFill="1" applyBorder="1" applyAlignment="1" applyProtection="1">
      <alignment horizontal="center" vertical="center"/>
      <protection locked="0"/>
    </xf>
    <xf numFmtId="194" fontId="163" fillId="48" borderId="47" xfId="33" applyNumberFormat="1" applyFont="1" applyFill="1" applyBorder="1" applyAlignment="1" applyProtection="1">
      <alignment horizontal="center" vertical="center"/>
      <protection locked="0"/>
    </xf>
    <xf numFmtId="194" fontId="163" fillId="48" borderId="48" xfId="33" applyNumberFormat="1" applyFont="1" applyFill="1" applyBorder="1" applyAlignment="1" applyProtection="1">
      <alignment horizontal="center" vertical="center"/>
      <protection locked="0"/>
    </xf>
    <xf numFmtId="0" fontId="164" fillId="26" borderId="0" xfId="35" applyFont="1" applyFill="1" applyBorder="1" applyAlignment="1" applyProtection="1">
      <alignment horizontal="center"/>
      <protection/>
    </xf>
    <xf numFmtId="193" fontId="130" fillId="26" borderId="0" xfId="35" applyNumberFormat="1" applyFont="1" applyFill="1" applyBorder="1" applyAlignment="1" applyProtection="1">
      <alignment horizontal="center"/>
      <protection/>
    </xf>
    <xf numFmtId="0" fontId="10" fillId="39" borderId="111" xfId="33" applyFont="1" applyFill="1" applyBorder="1" applyAlignment="1" applyProtection="1">
      <alignment horizontal="center" vertical="center"/>
      <protection/>
    </xf>
    <xf numFmtId="0" fontId="10" fillId="39" borderId="80" xfId="33" applyFont="1" applyFill="1" applyBorder="1" applyAlignment="1" applyProtection="1">
      <alignment horizontal="center" vertical="center"/>
      <protection/>
    </xf>
    <xf numFmtId="0" fontId="10" fillId="39" borderId="81" xfId="33" applyFont="1" applyFill="1" applyBorder="1" applyAlignment="1" applyProtection="1">
      <alignment horizontal="center" vertical="center"/>
      <protection/>
    </xf>
    <xf numFmtId="0" fontId="10" fillId="33" borderId="61" xfId="35" applyFont="1" applyFill="1" applyBorder="1" applyAlignment="1" applyProtection="1">
      <alignment horizontal="center" vertical="center" wrapText="1"/>
      <protection/>
    </xf>
    <xf numFmtId="0" fontId="10" fillId="33" borderId="62" xfId="35" applyFont="1" applyFill="1" applyBorder="1" applyAlignment="1" applyProtection="1">
      <alignment horizontal="center" vertical="center" wrapText="1"/>
      <protection/>
    </xf>
    <xf numFmtId="0" fontId="10" fillId="33" borderId="63" xfId="35" applyFont="1" applyFill="1" applyBorder="1" applyAlignment="1" applyProtection="1">
      <alignment horizontal="center" vertical="center" wrapText="1"/>
      <protection/>
    </xf>
    <xf numFmtId="38" fontId="9" fillId="33" borderId="84" xfId="39" applyNumberFormat="1" applyFont="1" applyFill="1" applyBorder="1" applyAlignment="1" applyProtection="1">
      <alignment horizontal="center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65" xfId="39" applyNumberFormat="1" applyFont="1" applyFill="1" applyBorder="1" applyAlignment="1" applyProtection="1">
      <alignment horizontal="center"/>
      <protection/>
    </xf>
    <xf numFmtId="38" fontId="9" fillId="33" borderId="82" xfId="39" applyNumberFormat="1" applyFont="1" applyFill="1" applyBorder="1" applyAlignment="1" applyProtection="1">
      <alignment horizontal="center"/>
      <protection/>
    </xf>
    <xf numFmtId="38" fontId="9" fillId="33" borderId="66" xfId="39" applyNumberFormat="1" applyFont="1" applyFill="1" applyBorder="1" applyAlignment="1" applyProtection="1">
      <alignment horizontal="center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38" fontId="9" fillId="33" borderId="83" xfId="39" applyNumberFormat="1" applyFont="1" applyFill="1" applyBorder="1" applyAlignment="1" applyProtection="1">
      <alignment horizontal="center"/>
      <protection/>
    </xf>
    <xf numFmtId="38" fontId="9" fillId="33" borderId="68" xfId="39" applyNumberFormat="1" applyFont="1" applyFill="1" applyBorder="1" applyAlignment="1" applyProtection="1">
      <alignment horizontal="center"/>
      <protection/>
    </xf>
    <xf numFmtId="38" fontId="9" fillId="33" borderId="69" xfId="39" applyNumberFormat="1" applyFont="1" applyFill="1" applyBorder="1" applyAlignment="1" applyProtection="1">
      <alignment horizontal="center"/>
      <protection/>
    </xf>
    <xf numFmtId="38" fontId="8" fillId="48" borderId="61" xfId="39" applyNumberFormat="1" applyFont="1" applyFill="1" applyBorder="1" applyAlignment="1" applyProtection="1">
      <alignment horizontal="center"/>
      <protection/>
    </xf>
    <xf numFmtId="38" fontId="8" fillId="48" borderId="62" xfId="39" applyNumberFormat="1" applyFont="1" applyFill="1" applyBorder="1" applyAlignment="1" applyProtection="1">
      <alignment horizontal="center"/>
      <protection/>
    </xf>
    <xf numFmtId="38" fontId="8" fillId="48" borderId="63" xfId="39" applyNumberFormat="1" applyFont="1" applyFill="1" applyBorder="1" applyAlignment="1" applyProtection="1">
      <alignment horizontal="center"/>
      <protection/>
    </xf>
    <xf numFmtId="38" fontId="31" fillId="46" borderId="70" xfId="39" applyNumberFormat="1" applyFont="1" applyFill="1" applyBorder="1" applyAlignment="1" applyProtection="1">
      <alignment horizontal="center"/>
      <protection/>
    </xf>
    <xf numFmtId="38" fontId="31" fillId="46" borderId="72" xfId="39" applyNumberFormat="1" applyFont="1" applyFill="1" applyBorder="1" applyAlignment="1" applyProtection="1">
      <alignment horizontal="center"/>
      <protection/>
    </xf>
    <xf numFmtId="38" fontId="31" fillId="46" borderId="73" xfId="39" applyNumberFormat="1" applyFont="1" applyFill="1" applyBorder="1" applyAlignment="1" applyProtection="1">
      <alignment horizontal="center"/>
      <protection/>
    </xf>
    <xf numFmtId="38" fontId="31" fillId="46" borderId="82" xfId="39" applyNumberFormat="1" applyFont="1" applyFill="1" applyBorder="1" applyAlignment="1" applyProtection="1">
      <alignment horizontal="center"/>
      <protection/>
    </xf>
    <xf numFmtId="38" fontId="31" fillId="46" borderId="66" xfId="39" applyNumberFormat="1" applyFont="1" applyFill="1" applyBorder="1" applyAlignment="1" applyProtection="1">
      <alignment horizontal="center"/>
      <protection/>
    </xf>
    <xf numFmtId="38" fontId="31" fillId="46" borderId="67" xfId="39" applyNumberFormat="1" applyFont="1" applyFill="1" applyBorder="1" applyAlignment="1" applyProtection="1">
      <alignment horizontal="center"/>
      <protection/>
    </xf>
    <xf numFmtId="38" fontId="31" fillId="46" borderId="83" xfId="39" applyNumberFormat="1" applyFont="1" applyFill="1" applyBorder="1" applyAlignment="1" applyProtection="1">
      <alignment horizontal="center"/>
      <protection/>
    </xf>
    <xf numFmtId="38" fontId="31" fillId="46" borderId="68" xfId="39" applyNumberFormat="1" applyFont="1" applyFill="1" applyBorder="1" applyAlignment="1" applyProtection="1">
      <alignment horizontal="center"/>
      <protection/>
    </xf>
    <xf numFmtId="38" fontId="31" fillId="46" borderId="69" xfId="39" applyNumberFormat="1" applyFont="1" applyFill="1" applyBorder="1" applyAlignment="1" applyProtection="1">
      <alignment horizontal="center"/>
      <protection/>
    </xf>
    <xf numFmtId="0" fontId="4" fillId="39" borderId="86" xfId="35" applyFont="1" applyFill="1" applyBorder="1" applyAlignment="1" applyProtection="1">
      <alignment horizontal="center"/>
      <protection/>
    </xf>
    <xf numFmtId="0" fontId="4" fillId="39" borderId="58" xfId="35" applyFont="1" applyFill="1" applyBorder="1" applyAlignment="1" applyProtection="1">
      <alignment horizontal="center"/>
      <protection/>
    </xf>
    <xf numFmtId="0" fontId="4" fillId="39" borderId="59" xfId="35" applyFont="1" applyFill="1" applyBorder="1" applyAlignment="1" applyProtection="1">
      <alignment horizontal="center"/>
      <protection/>
    </xf>
    <xf numFmtId="0" fontId="4" fillId="50" borderId="86" xfId="35" applyFont="1" applyFill="1" applyBorder="1" applyAlignment="1" applyProtection="1" quotePrefix="1">
      <alignment horizontal="center"/>
      <protection/>
    </xf>
    <xf numFmtId="0" fontId="4" fillId="50" borderId="58" xfId="35" applyFont="1" applyFill="1" applyBorder="1" applyAlignment="1" applyProtection="1" quotePrefix="1">
      <alignment horizontal="center"/>
      <protection/>
    </xf>
    <xf numFmtId="0" fontId="4" fillId="50" borderId="59" xfId="35" applyFont="1" applyFill="1" applyBorder="1" applyAlignment="1" applyProtection="1" quotePrefix="1">
      <alignment horizontal="center"/>
      <protection/>
    </xf>
    <xf numFmtId="0" fontId="4" fillId="5" borderId="86" xfId="35" applyFont="1" applyFill="1" applyBorder="1" applyAlignment="1" applyProtection="1">
      <alignment horizontal="center"/>
      <protection/>
    </xf>
    <xf numFmtId="0" fontId="4" fillId="5" borderId="58" xfId="35" applyFont="1" applyFill="1" applyBorder="1" applyAlignment="1" applyProtection="1">
      <alignment horizontal="center"/>
      <protection/>
    </xf>
    <xf numFmtId="0" fontId="4" fillId="5" borderId="59" xfId="35" applyFont="1" applyFill="1" applyBorder="1" applyAlignment="1" applyProtection="1">
      <alignment horizontal="center"/>
      <protection/>
    </xf>
    <xf numFmtId="38" fontId="58" fillId="33" borderId="84" xfId="39" applyNumberFormat="1" applyFont="1" applyFill="1" applyBorder="1" applyAlignment="1" applyProtection="1">
      <alignment horizontal="center"/>
      <protection/>
    </xf>
    <xf numFmtId="38" fontId="58" fillId="33" borderId="64" xfId="39" applyNumberFormat="1" applyFont="1" applyFill="1" applyBorder="1" applyAlignment="1" applyProtection="1">
      <alignment horizontal="center"/>
      <protection/>
    </xf>
    <xf numFmtId="38" fontId="58" fillId="33" borderId="65" xfId="39" applyNumberFormat="1" applyFont="1" applyFill="1" applyBorder="1" applyAlignment="1" applyProtection="1">
      <alignment horizontal="center"/>
      <protection/>
    </xf>
    <xf numFmtId="38" fontId="14" fillId="33" borderId="83" xfId="39" applyNumberFormat="1" applyFont="1" applyFill="1" applyBorder="1" applyAlignment="1" applyProtection="1">
      <alignment horizontal="center"/>
      <protection/>
    </xf>
    <xf numFmtId="38" fontId="14" fillId="33" borderId="68" xfId="39" applyNumberFormat="1" applyFont="1" applyFill="1" applyBorder="1" applyAlignment="1" applyProtection="1">
      <alignment horizontal="center"/>
      <protection/>
    </xf>
    <xf numFmtId="38" fontId="14" fillId="33" borderId="69" xfId="39" applyNumberFormat="1" applyFont="1" applyFill="1" applyBorder="1" applyAlignment="1" applyProtection="1">
      <alignment horizontal="center"/>
      <protection/>
    </xf>
    <xf numFmtId="1" fontId="64" fillId="33" borderId="47" xfId="0" applyNumberFormat="1" applyFont="1" applyFill="1" applyBorder="1" applyAlignment="1" applyProtection="1">
      <alignment horizontal="center"/>
      <protection locked="0"/>
    </xf>
    <xf numFmtId="1" fontId="64" fillId="33" borderId="62" xfId="0" applyNumberFormat="1" applyFont="1" applyFill="1" applyBorder="1" applyAlignment="1" applyProtection="1">
      <alignment horizontal="center"/>
      <protection locked="0"/>
    </xf>
    <xf numFmtId="1" fontId="64" fillId="33" borderId="48" xfId="0" applyNumberFormat="1" applyFont="1" applyFill="1" applyBorder="1" applyAlignment="1" applyProtection="1">
      <alignment horizontal="center"/>
      <protection locked="0"/>
    </xf>
    <xf numFmtId="38" fontId="16" fillId="33" borderId="83" xfId="39" applyNumberFormat="1" applyFont="1" applyFill="1" applyBorder="1" applyAlignment="1" applyProtection="1">
      <alignment horizontal="center"/>
      <protection/>
    </xf>
    <xf numFmtId="38" fontId="16" fillId="33" borderId="68" xfId="39" applyNumberFormat="1" applyFont="1" applyFill="1" applyBorder="1" applyAlignment="1" applyProtection="1">
      <alignment horizontal="center"/>
      <protection/>
    </xf>
    <xf numFmtId="38" fontId="16" fillId="33" borderId="69" xfId="39" applyNumberFormat="1" applyFont="1" applyFill="1" applyBorder="1" applyAlignment="1" applyProtection="1">
      <alignment horizontal="center"/>
      <protection/>
    </xf>
    <xf numFmtId="0" fontId="4" fillId="33" borderId="89" xfId="35" applyFont="1" applyFill="1" applyBorder="1" applyAlignment="1" applyProtection="1">
      <alignment horizontal="center"/>
      <protection/>
    </xf>
    <xf numFmtId="0" fontId="4" fillId="33" borderId="56" xfId="35" applyFont="1" applyFill="1" applyBorder="1" applyAlignment="1" applyProtection="1">
      <alignment horizontal="center"/>
      <protection/>
    </xf>
    <xf numFmtId="0" fontId="4" fillId="33" borderId="57" xfId="35" applyFont="1" applyFill="1" applyBorder="1" applyAlignment="1" applyProtection="1">
      <alignment horizontal="center"/>
      <protection/>
    </xf>
    <xf numFmtId="38" fontId="159" fillId="49" borderId="83" xfId="39" applyNumberFormat="1" applyFont="1" applyFill="1" applyBorder="1" applyAlignment="1" applyProtection="1">
      <alignment horizontal="center"/>
      <protection/>
    </xf>
    <xf numFmtId="38" fontId="159" fillId="49" borderId="68" xfId="39" applyNumberFormat="1" applyFont="1" applyFill="1" applyBorder="1" applyAlignment="1" applyProtection="1">
      <alignment horizontal="center"/>
      <protection/>
    </xf>
    <xf numFmtId="38" fontId="159" fillId="49" borderId="69" xfId="39" applyNumberFormat="1" applyFont="1" applyFill="1" applyBorder="1" applyAlignment="1" applyProtection="1">
      <alignment horizontal="center"/>
      <protection/>
    </xf>
    <xf numFmtId="194" fontId="163" fillId="48" borderId="47" xfId="33" applyNumberFormat="1" applyFont="1" applyFill="1" applyBorder="1" applyAlignment="1">
      <alignment horizontal="center" vertical="center"/>
      <protection/>
    </xf>
    <xf numFmtId="194" fontId="163" fillId="48" borderId="48" xfId="33" applyNumberFormat="1" applyFont="1" applyFill="1" applyBorder="1" applyAlignment="1">
      <alignment horizontal="center" vertical="center"/>
      <protection/>
    </xf>
    <xf numFmtId="1" fontId="64" fillId="33" borderId="75" xfId="0" applyNumberFormat="1" applyFont="1" applyFill="1" applyBorder="1" applyAlignment="1" applyProtection="1">
      <alignment horizontal="center"/>
      <protection/>
    </xf>
    <xf numFmtId="0" fontId="64" fillId="33" borderId="75" xfId="0" applyFont="1" applyFill="1" applyBorder="1" applyAlignment="1" applyProtection="1">
      <alignment horizontal="center"/>
      <protection/>
    </xf>
    <xf numFmtId="0" fontId="156" fillId="33" borderId="44" xfId="36" applyFont="1" applyFill="1" applyBorder="1" applyAlignment="1" applyProtection="1">
      <alignment horizontal="center"/>
      <protection/>
    </xf>
    <xf numFmtId="1" fontId="4" fillId="33" borderId="64" xfId="0" applyNumberFormat="1" applyFont="1" applyFill="1" applyBorder="1" applyAlignment="1" applyProtection="1">
      <alignment horizontal="center"/>
      <protection/>
    </xf>
    <xf numFmtId="0" fontId="8" fillId="33" borderId="47" xfId="33" applyFont="1" applyFill="1" applyBorder="1" applyAlignment="1" applyProtection="1" quotePrefix="1">
      <alignment horizontal="center" vertical="center"/>
      <protection/>
    </xf>
    <xf numFmtId="0" fontId="8" fillId="33" borderId="62" xfId="33" applyFont="1" applyFill="1" applyBorder="1" applyAlignment="1" applyProtection="1" quotePrefix="1">
      <alignment horizontal="center" vertical="center"/>
      <protection/>
    </xf>
    <xf numFmtId="0" fontId="8" fillId="33" borderId="48" xfId="33" applyFont="1" applyFill="1" applyBorder="1" applyAlignment="1" applyProtection="1" quotePrefix="1">
      <alignment horizontal="center" vertical="center"/>
      <protection/>
    </xf>
    <xf numFmtId="180" fontId="128" fillId="33" borderId="47" xfId="68" applyNumberFormat="1" applyFill="1" applyBorder="1" applyAlignment="1" applyProtection="1">
      <alignment horizontal="center" vertical="center"/>
      <protection/>
    </xf>
    <xf numFmtId="180" fontId="135" fillId="33" borderId="48" xfId="33" applyNumberFormat="1" applyFont="1" applyFill="1" applyBorder="1" applyAlignment="1" applyProtection="1">
      <alignment horizontal="center" vertical="center"/>
      <protection/>
    </xf>
    <xf numFmtId="0" fontId="128" fillId="33" borderId="47" xfId="68" applyFill="1" applyBorder="1" applyAlignment="1" applyProtection="1">
      <alignment horizontal="center"/>
      <protection/>
    </xf>
    <xf numFmtId="0" fontId="135" fillId="33" borderId="62" xfId="38" applyFont="1" applyFill="1" applyBorder="1" applyAlignment="1" applyProtection="1">
      <alignment horizontal="center"/>
      <protection/>
    </xf>
    <xf numFmtId="0" fontId="135" fillId="33" borderId="48" xfId="38" applyFont="1" applyFill="1" applyBorder="1" applyAlignment="1" applyProtection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B3_2013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  <cellStyle name="Hyperlink" xfId="68"/>
  </cellStyles>
  <dxfs count="68">
    <dxf/>
    <dxf/>
    <dxf/>
    <dxf/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numFmt numFmtId="198" formatCode="0000&quot; &quot;0000&quot; &quot;0000&quot; &quot;0000"/>
      <border/>
    </dxf>
    <dxf>
      <numFmt numFmtId="197" formatCode="0000&quot; &quot;0000&quot; &quot;0000"/>
      <border/>
    </dxf>
    <dxf>
      <numFmt numFmtId="196" formatCode="0000&quot; &quot;0000"/>
      <border/>
    </dxf>
    <dxf>
      <numFmt numFmtId="194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6"/>
  <sheetViews>
    <sheetView zoomScalePageLayoutView="0" workbookViewId="0" topLeftCell="A37">
      <selection activeCell="A1" sqref="A1"/>
    </sheetView>
  </sheetViews>
  <sheetFormatPr defaultColWidth="9.140625" defaultRowHeight="15"/>
  <cols>
    <col min="1" max="1" width="0.71875" style="90" customWidth="1"/>
    <col min="2" max="2" width="5.28125" style="105" customWidth="1"/>
    <col min="3" max="3" width="3.7109375" style="105" customWidth="1"/>
    <col min="4" max="4" width="10.421875" style="105" customWidth="1"/>
    <col min="5" max="5" width="9.8515625" style="105" customWidth="1"/>
    <col min="6" max="6" width="6.7109375" style="105" customWidth="1"/>
    <col min="7" max="7" width="3.140625" style="105" customWidth="1"/>
    <col min="8" max="8" width="9.8515625" style="105" customWidth="1"/>
    <col min="9" max="9" width="5.421875" style="105" customWidth="1"/>
    <col min="10" max="10" width="15.140625" style="105" customWidth="1"/>
    <col min="11" max="11" width="22.57421875" style="105" customWidth="1"/>
    <col min="12" max="12" width="19.00390625" style="105" customWidth="1"/>
    <col min="13" max="13" width="5.421875" style="105" customWidth="1"/>
    <col min="14" max="14" width="1.1484375" style="105" customWidth="1"/>
    <col min="15" max="16384" width="9.140625" style="90" customWidth="1"/>
  </cols>
  <sheetData>
    <row r="1" spans="1:59" s="87" customFormat="1" ht="9.75" customHeight="1" thickBot="1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3"/>
      <c r="R1" s="84"/>
      <c r="S1" s="84"/>
      <c r="T1" s="84"/>
      <c r="U1" s="84"/>
      <c r="V1" s="84"/>
      <c r="W1" s="84"/>
      <c r="X1" s="82"/>
      <c r="Y1" s="84"/>
      <c r="Z1" s="84"/>
      <c r="AA1" s="84"/>
      <c r="AB1" s="84"/>
      <c r="AC1" s="85"/>
      <c r="AD1" s="85"/>
      <c r="AE1" s="86"/>
      <c r="AF1" s="85"/>
      <c r="AG1" s="85"/>
      <c r="AH1" s="85"/>
      <c r="AI1" s="85"/>
      <c r="AJ1" s="85"/>
      <c r="AK1" s="85"/>
      <c r="AM1" s="88"/>
      <c r="AN1" s="85"/>
      <c r="AO1" s="85"/>
      <c r="AP1" s="85"/>
      <c r="AQ1" s="85"/>
      <c r="AR1" s="85"/>
      <c r="AS1" s="85"/>
      <c r="AT1" s="86"/>
      <c r="AU1" s="85"/>
      <c r="AV1" s="85"/>
      <c r="AW1" s="85"/>
      <c r="AX1" s="85"/>
      <c r="AY1" s="85"/>
      <c r="AZ1" s="85"/>
      <c r="BA1" s="86"/>
      <c r="BB1" s="85"/>
      <c r="BC1" s="85"/>
      <c r="BD1" s="85"/>
      <c r="BE1" s="85"/>
      <c r="BF1" s="85"/>
      <c r="BG1" s="85"/>
    </row>
    <row r="2" spans="1:28" ht="16.5" thickBot="1">
      <c r="A2" s="89"/>
      <c r="B2" s="504" t="s">
        <v>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3" customHeight="1" thickTop="1">
      <c r="A3" s="89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ht="15.75">
      <c r="A4" s="89"/>
      <c r="B4" s="94" t="s">
        <v>18</v>
      </c>
      <c r="C4" s="95" t="s">
        <v>19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 ht="15.75">
      <c r="A5" s="89"/>
      <c r="B5" s="91"/>
      <c r="C5" s="96">
        <v>1</v>
      </c>
      <c r="D5" s="113" t="s">
        <v>48</v>
      </c>
      <c r="E5" s="92"/>
      <c r="F5" s="92"/>
      <c r="G5" s="92"/>
      <c r="H5" s="92"/>
      <c r="I5" s="92"/>
      <c r="J5" s="92"/>
      <c r="K5" s="92"/>
      <c r="L5" s="92"/>
      <c r="M5" s="92"/>
      <c r="N5" s="93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1:28" ht="15.75">
      <c r="A6" s="89"/>
      <c r="B6" s="91"/>
      <c r="C6" s="96"/>
      <c r="D6" s="113" t="s">
        <v>49</v>
      </c>
      <c r="E6" s="98"/>
      <c r="F6" s="98"/>
      <c r="G6" s="98"/>
      <c r="H6" s="98"/>
      <c r="I6" s="98"/>
      <c r="J6" s="98"/>
      <c r="K6" s="98"/>
      <c r="L6" s="92"/>
      <c r="M6" s="92"/>
      <c r="N6" s="93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15.75">
      <c r="A7" s="89"/>
      <c r="B7" s="91"/>
      <c r="C7" s="96"/>
      <c r="D7" s="113" t="s">
        <v>65</v>
      </c>
      <c r="E7" s="98"/>
      <c r="F7" s="98"/>
      <c r="G7" s="98"/>
      <c r="H7" s="506">
        <f>+'Cash-Flow-2016-Leva'!L4</f>
        <v>2016</v>
      </c>
      <c r="I7" s="506"/>
      <c r="J7" s="113" t="s">
        <v>54</v>
      </c>
      <c r="K7" s="98"/>
      <c r="L7" s="92"/>
      <c r="M7" s="92"/>
      <c r="N7" s="93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15.75">
      <c r="A8" s="89"/>
      <c r="B8" s="91"/>
      <c r="C8" s="96"/>
      <c r="D8" s="113" t="s">
        <v>53</v>
      </c>
      <c r="E8" s="98"/>
      <c r="F8" s="98"/>
      <c r="G8" s="98"/>
      <c r="H8" s="98"/>
      <c r="I8" s="98"/>
      <c r="J8" s="98"/>
      <c r="K8" s="98"/>
      <c r="L8" s="92"/>
      <c r="M8" s="92"/>
      <c r="N8" s="93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ht="15.75">
      <c r="A9" s="89"/>
      <c r="B9" s="91"/>
      <c r="C9" s="96">
        <f>1+C5</f>
        <v>2</v>
      </c>
      <c r="D9" s="113" t="s">
        <v>184</v>
      </c>
      <c r="E9" s="98"/>
      <c r="F9" s="98"/>
      <c r="G9" s="98"/>
      <c r="H9" s="98"/>
      <c r="I9" s="98"/>
      <c r="J9" s="98"/>
      <c r="K9" s="98"/>
      <c r="L9" s="92"/>
      <c r="M9" s="92"/>
      <c r="N9" s="93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5.75">
      <c r="A10" s="89"/>
      <c r="B10" s="91"/>
      <c r="C10" s="96"/>
      <c r="D10" s="114" t="s">
        <v>30</v>
      </c>
      <c r="E10" s="98"/>
      <c r="F10" s="98"/>
      <c r="G10" s="98"/>
      <c r="H10" s="98"/>
      <c r="I10" s="98"/>
      <c r="J10" s="98"/>
      <c r="K10" s="98"/>
      <c r="L10" s="92"/>
      <c r="M10" s="92"/>
      <c r="N10" s="93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5.75">
      <c r="A11" s="89"/>
      <c r="B11" s="91"/>
      <c r="C11" s="96"/>
      <c r="D11" s="113" t="s">
        <v>31</v>
      </c>
      <c r="E11" s="97"/>
      <c r="F11" s="97"/>
      <c r="G11" s="97"/>
      <c r="H11" s="97"/>
      <c r="I11" s="97"/>
      <c r="J11" s="97"/>
      <c r="K11" s="97"/>
      <c r="L11" s="97"/>
      <c r="M11" s="97"/>
      <c r="N11" s="9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5.75">
      <c r="A12" s="89"/>
      <c r="B12" s="91"/>
      <c r="C12" s="96"/>
      <c r="D12" s="113" t="s">
        <v>32</v>
      </c>
      <c r="E12" s="98"/>
      <c r="F12" s="98"/>
      <c r="G12" s="98"/>
      <c r="H12" s="98"/>
      <c r="I12" s="98"/>
      <c r="J12" s="98"/>
      <c r="K12" s="98"/>
      <c r="L12" s="92"/>
      <c r="M12" s="92"/>
      <c r="N12" s="93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5.75">
      <c r="A13" s="89"/>
      <c r="B13" s="91"/>
      <c r="C13" s="96">
        <f>1+C9</f>
        <v>3</v>
      </c>
      <c r="D13" s="113" t="s">
        <v>183</v>
      </c>
      <c r="E13" s="98"/>
      <c r="F13" s="98"/>
      <c r="G13" s="98"/>
      <c r="H13" s="98"/>
      <c r="I13" s="98"/>
      <c r="J13" s="98"/>
      <c r="K13" s="98"/>
      <c r="L13" s="92"/>
      <c r="M13" s="92"/>
      <c r="N13" s="93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5.75">
      <c r="A14" s="89"/>
      <c r="B14" s="91"/>
      <c r="C14" s="96">
        <f>1+C13</f>
        <v>4</v>
      </c>
      <c r="D14" s="113" t="s">
        <v>50</v>
      </c>
      <c r="E14" s="98"/>
      <c r="F14" s="98"/>
      <c r="G14" s="98"/>
      <c r="H14" s="98"/>
      <c r="I14" s="98"/>
      <c r="J14" s="98"/>
      <c r="K14" s="98"/>
      <c r="L14" s="92"/>
      <c r="M14" s="92"/>
      <c r="N14" s="93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9" customHeight="1">
      <c r="A15" s="89"/>
      <c r="B15" s="91"/>
      <c r="C15" s="96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ht="15.75">
      <c r="A16" s="89"/>
      <c r="B16" s="94" t="s">
        <v>20</v>
      </c>
      <c r="C16" s="100" t="s">
        <v>22</v>
      </c>
      <c r="D16" s="92"/>
      <c r="E16" s="92"/>
      <c r="F16" s="508">
        <f>+'Cash-Flow-2016-Leva'!L4</f>
        <v>2016</v>
      </c>
      <c r="G16" s="508"/>
      <c r="H16" s="508"/>
      <c r="I16" s="508"/>
      <c r="J16" s="92"/>
      <c r="K16" s="92"/>
      <c r="L16" s="92"/>
      <c r="M16" s="92"/>
      <c r="N16" s="93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5.75">
      <c r="A17" s="89"/>
      <c r="B17" s="91"/>
      <c r="C17" s="96">
        <f>1+C14</f>
        <v>5</v>
      </c>
      <c r="D17" s="119" t="s">
        <v>298</v>
      </c>
      <c r="E17" s="98"/>
      <c r="F17" s="98"/>
      <c r="G17" s="98"/>
      <c r="H17" s="98"/>
      <c r="I17" s="98"/>
      <c r="J17" s="98"/>
      <c r="K17" s="98"/>
      <c r="L17" s="92"/>
      <c r="M17" s="92"/>
      <c r="N17" s="93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5.75">
      <c r="A18" s="89"/>
      <c r="B18" s="91"/>
      <c r="C18" s="96">
        <f>1+C17</f>
        <v>6</v>
      </c>
      <c r="D18" s="92" t="s">
        <v>299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5.75">
      <c r="A19" s="89"/>
      <c r="B19" s="91"/>
      <c r="C19" s="96"/>
      <c r="D19" s="489" t="s">
        <v>300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5.75">
      <c r="A20" s="89"/>
      <c r="B20" s="91"/>
      <c r="C20" s="96">
        <f>1+C18</f>
        <v>7</v>
      </c>
      <c r="D20" s="92" t="s">
        <v>301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5.75">
      <c r="A21" s="89"/>
      <c r="B21" s="91"/>
      <c r="C21" s="96"/>
      <c r="D21" s="489" t="s">
        <v>302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5.75">
      <c r="A22" s="89"/>
      <c r="B22" s="91"/>
      <c r="C22" s="96"/>
      <c r="D22" s="490" t="s">
        <v>303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5.75">
      <c r="A23" s="89"/>
      <c r="B23" s="91"/>
      <c r="C23" s="96">
        <f>1+C20</f>
        <v>8</v>
      </c>
      <c r="D23" s="92" t="s">
        <v>304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.75">
      <c r="A24" s="89"/>
      <c r="B24" s="91"/>
      <c r="C24" s="96"/>
      <c r="D24" s="489" t="s">
        <v>305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.75">
      <c r="A25" s="89"/>
      <c r="B25" s="91"/>
      <c r="C25" s="96">
        <f>1+C23</f>
        <v>9</v>
      </c>
      <c r="D25" s="49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.75">
      <c r="A26" s="89"/>
      <c r="B26" s="91"/>
      <c r="C26" s="96"/>
      <c r="D26" s="491" t="s">
        <v>55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5.75">
      <c r="A27" s="89"/>
      <c r="B27" s="91"/>
      <c r="C27" s="96">
        <f>1+C25</f>
        <v>10</v>
      </c>
      <c r="D27" s="491" t="s">
        <v>56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5.75">
      <c r="A28" s="89"/>
      <c r="B28" s="91"/>
      <c r="C28" s="96"/>
      <c r="D28" s="491" t="s">
        <v>57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5.75">
      <c r="A29" s="89"/>
      <c r="B29" s="91"/>
      <c r="C29" s="96"/>
      <c r="D29" s="491" t="s">
        <v>58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5.75">
      <c r="A30" s="89"/>
      <c r="B30" s="91"/>
      <c r="C30" s="96">
        <f>1+C27</f>
        <v>11</v>
      </c>
      <c r="D30" s="491" t="s">
        <v>47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5.75">
      <c r="A31" s="89"/>
      <c r="B31" s="91"/>
      <c r="C31" s="96"/>
      <c r="D31" s="491" t="s">
        <v>306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9" customHeight="1">
      <c r="A32" s="89"/>
      <c r="B32" s="91"/>
      <c r="C32" s="96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.75">
      <c r="A33" s="89"/>
      <c r="B33" s="94" t="s">
        <v>21</v>
      </c>
      <c r="C33" s="100" t="s">
        <v>34</v>
      </c>
      <c r="D33" s="92"/>
      <c r="E33" s="92"/>
      <c r="F33" s="509">
        <f>+'Cash-Flow-2016-Leva'!L4</f>
        <v>2016</v>
      </c>
      <c r="G33" s="509"/>
      <c r="H33" s="509"/>
      <c r="I33" s="509"/>
      <c r="J33" s="104"/>
      <c r="K33" s="92"/>
      <c r="L33" s="92"/>
      <c r="M33" s="92"/>
      <c r="N33" s="93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5.75">
      <c r="A34" s="89"/>
      <c r="B34" s="91"/>
      <c r="C34" s="96">
        <f>1+C30</f>
        <v>12</v>
      </c>
      <c r="D34" s="92" t="s">
        <v>37</v>
      </c>
      <c r="E34" s="92"/>
      <c r="F34" s="92"/>
      <c r="G34" s="511">
        <f>+'Cash-Flow-2016-Leva'!L4</f>
        <v>2016</v>
      </c>
      <c r="H34" s="511"/>
      <c r="I34" s="511"/>
      <c r="J34" s="92" t="s">
        <v>38</v>
      </c>
      <c r="K34" s="92"/>
      <c r="L34" s="92"/>
      <c r="M34" s="92"/>
      <c r="N34" s="93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5.75">
      <c r="A35" s="89"/>
      <c r="B35" s="91"/>
      <c r="C35" s="96"/>
      <c r="D35" s="92" t="s">
        <v>39</v>
      </c>
      <c r="E35" s="92"/>
      <c r="F35" s="510">
        <f>+'Cash-Flow-2016-Leva'!L4</f>
        <v>2016</v>
      </c>
      <c r="G35" s="510"/>
      <c r="H35" s="510"/>
      <c r="I35" s="510"/>
      <c r="J35" s="92" t="s">
        <v>308</v>
      </c>
      <c r="K35" s="92"/>
      <c r="L35" s="92"/>
      <c r="M35" s="92"/>
      <c r="N35" s="93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5.75">
      <c r="A36" s="89"/>
      <c r="B36" s="91"/>
      <c r="C36" s="92"/>
      <c r="D36" s="92" t="s">
        <v>307</v>
      </c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5.75">
      <c r="A37" s="89"/>
      <c r="B37" s="91"/>
      <c r="C37" s="96">
        <f>1+C34</f>
        <v>13</v>
      </c>
      <c r="D37" s="491" t="s">
        <v>40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5.75">
      <c r="A38" s="89"/>
      <c r="B38" s="91"/>
      <c r="C38" s="96"/>
      <c r="D38" s="491" t="s">
        <v>42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5.75">
      <c r="A39" s="89"/>
      <c r="B39" s="91"/>
      <c r="C39" s="96"/>
      <c r="D39" s="491" t="s">
        <v>41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5.75">
      <c r="A40" s="89"/>
      <c r="B40" s="91"/>
      <c r="C40" s="96"/>
      <c r="D40" s="490" t="s">
        <v>309</v>
      </c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5" customHeight="1">
      <c r="A41" s="89"/>
      <c r="B41" s="91"/>
      <c r="C41" s="92"/>
      <c r="D41" s="492" t="s">
        <v>44</v>
      </c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5" customHeight="1">
      <c r="A42" s="89"/>
      <c r="B42" s="91"/>
      <c r="C42" s="96">
        <f>1+C37</f>
        <v>14</v>
      </c>
      <c r="D42" s="493" t="s">
        <v>310</v>
      </c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ht="15" customHeight="1">
      <c r="A43" s="89"/>
      <c r="B43" s="91"/>
      <c r="C43" s="96"/>
      <c r="D43" s="119" t="s">
        <v>311</v>
      </c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ht="15" customHeight="1">
      <c r="A44" s="89"/>
      <c r="B44" s="91"/>
      <c r="C44" s="92"/>
      <c r="D44" s="492" t="s">
        <v>43</v>
      </c>
      <c r="E44" s="92"/>
      <c r="F44" s="92"/>
      <c r="G44" s="92"/>
      <c r="H44" s="92"/>
      <c r="I44" s="92"/>
      <c r="J44" s="92"/>
      <c r="K44" s="92"/>
      <c r="L44" s="92"/>
      <c r="M44" s="137"/>
      <c r="N44" s="93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1:28" ht="15.75">
      <c r="A45" s="89"/>
      <c r="B45" s="91"/>
      <c r="C45" s="96"/>
      <c r="D45" s="103"/>
      <c r="E45" s="494" t="s">
        <v>312</v>
      </c>
      <c r="F45" s="120"/>
      <c r="G45" s="120"/>
      <c r="H45" s="120"/>
      <c r="I45" s="120"/>
      <c r="J45" s="120"/>
      <c r="K45" s="120"/>
      <c r="L45" s="495">
        <f>+'Cash-Flow-2016-Leva'!L4</f>
        <v>2016</v>
      </c>
      <c r="M45" s="138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ht="15.75">
      <c r="A46" s="89"/>
      <c r="B46" s="91"/>
      <c r="C46" s="96"/>
      <c r="D46" s="103"/>
      <c r="E46" s="496" t="s">
        <v>313</v>
      </c>
      <c r="F46" s="121"/>
      <c r="G46" s="121"/>
      <c r="H46" s="121"/>
      <c r="I46" s="121"/>
      <c r="J46" s="121"/>
      <c r="K46" s="121"/>
      <c r="L46" s="122"/>
      <c r="M46" s="137"/>
      <c r="N46" s="93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8" ht="15.75">
      <c r="A47" s="89"/>
      <c r="B47" s="91"/>
      <c r="C47" s="96">
        <f>1+C42</f>
        <v>15</v>
      </c>
      <c r="D47" s="137" t="s">
        <v>314</v>
      </c>
      <c r="E47" s="137"/>
      <c r="F47" s="137"/>
      <c r="G47" s="137"/>
      <c r="H47" s="137"/>
      <c r="I47" s="137"/>
      <c r="J47" s="137"/>
      <c r="K47" s="137"/>
      <c r="L47" s="137"/>
      <c r="M47" s="92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ht="15.75">
      <c r="A48" s="89"/>
      <c r="B48" s="91"/>
      <c r="C48" s="96"/>
      <c r="D48" s="293" t="s">
        <v>315</v>
      </c>
      <c r="E48" s="137"/>
      <c r="F48" s="137"/>
      <c r="G48" s="137"/>
      <c r="H48" s="137"/>
      <c r="I48" s="137"/>
      <c r="J48" s="137"/>
      <c r="K48" s="137"/>
      <c r="L48" s="137"/>
      <c r="M48" s="92"/>
      <c r="N48" s="93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 spans="1:28" ht="15.75">
      <c r="A49" s="89"/>
      <c r="B49" s="91"/>
      <c r="C49" s="96"/>
      <c r="D49" s="137" t="s">
        <v>67</v>
      </c>
      <c r="E49" s="137"/>
      <c r="F49" s="137"/>
      <c r="G49" s="137"/>
      <c r="H49" s="137"/>
      <c r="I49" s="137"/>
      <c r="J49" s="137"/>
      <c r="K49" s="137"/>
      <c r="L49" s="137"/>
      <c r="M49" s="92"/>
      <c r="N49" s="93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 spans="1:28" ht="15.75">
      <c r="A50" s="89"/>
      <c r="B50" s="91"/>
      <c r="C50" s="96">
        <f>1+C47</f>
        <v>16</v>
      </c>
      <c r="D50" s="497" t="s">
        <v>316</v>
      </c>
      <c r="E50" s="137"/>
      <c r="F50" s="137"/>
      <c r="G50" s="137"/>
      <c r="H50" s="137"/>
      <c r="I50" s="137"/>
      <c r="J50" s="137"/>
      <c r="K50" s="137"/>
      <c r="L50" s="137"/>
      <c r="M50" s="92"/>
      <c r="N50" s="93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:28" ht="15.75">
      <c r="A51" s="89"/>
      <c r="B51" s="91"/>
      <c r="C51" s="96"/>
      <c r="D51" s="137" t="s">
        <v>51</v>
      </c>
      <c r="E51" s="505">
        <f>+'Cash-Flow-2016-Leva'!L4</f>
        <v>2016</v>
      </c>
      <c r="F51" s="505"/>
      <c r="G51" s="505"/>
      <c r="H51" s="505"/>
      <c r="I51" s="293" t="s">
        <v>317</v>
      </c>
      <c r="J51" s="137"/>
      <c r="K51" s="137"/>
      <c r="L51" s="137"/>
      <c r="M51" s="92"/>
      <c r="N51" s="93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ht="15.75">
      <c r="A52" s="89"/>
      <c r="B52" s="91"/>
      <c r="C52" s="96"/>
      <c r="D52" s="92" t="s">
        <v>52</v>
      </c>
      <c r="E52" s="92"/>
      <c r="F52" s="92"/>
      <c r="G52" s="92"/>
      <c r="H52" s="92"/>
      <c r="I52" s="92"/>
      <c r="J52" s="92"/>
      <c r="K52" s="498">
        <f>+'Cash-Flow-2016-Leva'!L4</f>
        <v>2016</v>
      </c>
      <c r="L52" s="104" t="s">
        <v>35</v>
      </c>
      <c r="M52" s="104"/>
      <c r="N52" s="93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ht="15.75">
      <c r="A53" s="89"/>
      <c r="B53" s="91"/>
      <c r="C53" s="96">
        <f>1+C50</f>
        <v>17</v>
      </c>
      <c r="D53" s="499" t="s">
        <v>318</v>
      </c>
      <c r="E53" s="125"/>
      <c r="F53" s="125"/>
      <c r="G53" s="125"/>
      <c r="H53" s="507">
        <f>+'Cash-Flow-2016-Leva'!L4</f>
        <v>2016</v>
      </c>
      <c r="I53" s="507"/>
      <c r="J53" s="507"/>
      <c r="K53" s="125" t="s">
        <v>60</v>
      </c>
      <c r="L53" s="126"/>
      <c r="M53" s="127"/>
      <c r="N53" s="93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:28" ht="15.75">
      <c r="A54" s="89"/>
      <c r="B54" s="91"/>
      <c r="C54" s="96"/>
      <c r="D54" s="500" t="s">
        <v>59</v>
      </c>
      <c r="E54" s="488">
        <f>+'Cash-Flow-2016-Leva'!L4</f>
        <v>2016</v>
      </c>
      <c r="F54" s="501" t="s">
        <v>319</v>
      </c>
      <c r="G54" s="501"/>
      <c r="H54" s="501"/>
      <c r="I54" s="501"/>
      <c r="J54" s="501"/>
      <c r="K54" s="501"/>
      <c r="L54" s="501"/>
      <c r="M54" s="131"/>
      <c r="N54" s="123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ht="15.75">
      <c r="A55" s="89"/>
      <c r="B55" s="91"/>
      <c r="C55" s="96"/>
      <c r="D55" s="500" t="s">
        <v>66</v>
      </c>
      <c r="E55" s="501"/>
      <c r="F55" s="501"/>
      <c r="G55" s="501"/>
      <c r="H55" s="501"/>
      <c r="I55" s="501"/>
      <c r="J55" s="501"/>
      <c r="K55" s="128"/>
      <c r="L55" s="501"/>
      <c r="M55" s="129"/>
      <c r="N55" s="93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1:28" ht="15.75">
      <c r="A56" s="89"/>
      <c r="B56" s="91"/>
      <c r="C56" s="96"/>
      <c r="D56" s="502" t="s">
        <v>320</v>
      </c>
      <c r="E56" s="503"/>
      <c r="F56" s="503"/>
      <c r="G56" s="503"/>
      <c r="H56" s="503"/>
      <c r="I56" s="503"/>
      <c r="J56" s="503"/>
      <c r="K56" s="130"/>
      <c r="L56" s="132"/>
      <c r="M56" s="124"/>
      <c r="N56" s="93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</row>
    <row r="57" spans="1:28" ht="9" customHeight="1">
      <c r="A57" s="89"/>
      <c r="B57" s="140"/>
      <c r="C57" s="141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ht="15.75">
      <c r="A58" s="89"/>
      <c r="B58" s="94" t="s">
        <v>46</v>
      </c>
      <c r="C58" s="95" t="s">
        <v>23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1:28" ht="15.75">
      <c r="A59" s="89"/>
      <c r="B59" s="91"/>
      <c r="C59" s="96">
        <f>1+C53</f>
        <v>18</v>
      </c>
      <c r="D59" s="106" t="s">
        <v>24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1:28" ht="15.75">
      <c r="A60" s="89"/>
      <c r="B60" s="91"/>
      <c r="C60" s="96">
        <f>1+C59</f>
        <v>19</v>
      </c>
      <c r="D60" s="106" t="s">
        <v>25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7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ht="15.75">
      <c r="A61" s="89"/>
      <c r="B61" s="91"/>
      <c r="C61" s="92"/>
      <c r="D61" s="106" t="s">
        <v>26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7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1:28" ht="15.75">
      <c r="A62" s="89"/>
      <c r="B62" s="91"/>
      <c r="C62" s="92"/>
      <c r="D62" s="106" t="s">
        <v>27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7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1:28" ht="15.75">
      <c r="A63" s="89"/>
      <c r="B63" s="91"/>
      <c r="C63" s="92"/>
      <c r="D63" s="106" t="s">
        <v>28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</row>
    <row r="64" spans="1:28" ht="15.75">
      <c r="A64" s="89"/>
      <c r="B64" s="91"/>
      <c r="C64" s="92"/>
      <c r="D64" s="106" t="s">
        <v>29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7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spans="1:28" ht="15.75">
      <c r="A65" s="89"/>
      <c r="B65" s="91"/>
      <c r="C65" s="92"/>
      <c r="D65" s="106" t="s">
        <v>45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7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:28" ht="3" customHeight="1" thickBot="1">
      <c r="A66" s="89"/>
      <c r="B66" s="108"/>
      <c r="C66" s="109"/>
      <c r="D66" s="110"/>
      <c r="E66" s="109"/>
      <c r="F66" s="109"/>
      <c r="G66" s="109"/>
      <c r="H66" s="109"/>
      <c r="I66" s="109"/>
      <c r="J66" s="109"/>
      <c r="K66" s="109"/>
      <c r="L66" s="109"/>
      <c r="M66" s="109"/>
      <c r="N66" s="111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:28" ht="16.5" thickTop="1">
      <c r="A67" s="8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:28" ht="15.75">
      <c r="A68" s="8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:28" ht="15.75">
      <c r="A69" s="8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1:28" ht="15.75">
      <c r="A70" s="8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</row>
    <row r="71" spans="1:28" ht="15.75">
      <c r="A71" s="89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28" ht="15.75">
      <c r="A72" s="89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1:28" ht="15.75">
      <c r="A73" s="89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</row>
    <row r="74" spans="1:28" ht="15.75">
      <c r="A74" s="89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1:28" ht="15.75">
      <c r="A75" s="89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pans="1:28" ht="15.75">
      <c r="A76" s="89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pans="1:28" ht="15.75">
      <c r="A77" s="8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pans="1:28" ht="15.75">
      <c r="A78" s="89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1:28" ht="15.75">
      <c r="A79" s="8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</row>
    <row r="80" spans="1:28" ht="15.75">
      <c r="A80" s="89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1:28" ht="15.75">
      <c r="A81" s="8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</row>
    <row r="82" spans="1:28" ht="15" customHeight="1">
      <c r="A82" s="89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</row>
    <row r="83" spans="1:28" ht="15" customHeight="1">
      <c r="A83" s="8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</row>
    <row r="84" spans="1:28" ht="15" customHeight="1">
      <c r="A84" s="89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</row>
    <row r="85" spans="1:28" ht="15" customHeight="1">
      <c r="A85" s="89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</row>
    <row r="86" spans="1:28" ht="15.75">
      <c r="A86" s="89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</row>
  </sheetData>
  <sheetProtection password="889B" sheet="1" objects="1" scenarios="1"/>
  <mergeCells count="7">
    <mergeCell ref="E51:H51"/>
    <mergeCell ref="H7:I7"/>
    <mergeCell ref="H53:J53"/>
    <mergeCell ref="F16:I16"/>
    <mergeCell ref="F33:I33"/>
    <mergeCell ref="F35:I35"/>
    <mergeCell ref="G34:I34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7"/>
  <sheetViews>
    <sheetView showZeros="0" zoomScalePageLayoutView="0" workbookViewId="0" topLeftCell="A1">
      <pane xSplit="5" ySplit="10" topLeftCell="P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30" sqref="I130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9" width="16.7109375" style="50" customWidth="1"/>
    <col min="10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20" width="3.140625" style="50" customWidth="1"/>
    <col min="21" max="21" width="9.140625" style="50" customWidth="1"/>
    <col min="22" max="22" width="5.28125" style="50" customWidth="1"/>
    <col min="23" max="16384" width="9.140625" style="50" customWidth="1"/>
  </cols>
  <sheetData>
    <row r="1" spans="1:20" s="3" customFormat="1" ht="15.75" customHeight="1">
      <c r="A1" s="16"/>
      <c r="B1" s="25" t="s">
        <v>12</v>
      </c>
      <c r="C1" s="25"/>
      <c r="D1" s="25"/>
      <c r="E1" s="14"/>
      <c r="F1" s="35" t="s">
        <v>10</v>
      </c>
      <c r="G1" s="36" t="s">
        <v>6</v>
      </c>
      <c r="H1" s="14"/>
      <c r="I1" s="33" t="s">
        <v>15</v>
      </c>
      <c r="J1" s="33"/>
      <c r="K1" s="14"/>
      <c r="L1" s="34" t="s">
        <v>11</v>
      </c>
      <c r="M1" s="14"/>
      <c r="N1" s="15"/>
      <c r="O1" s="14"/>
      <c r="P1" s="324"/>
      <c r="Q1" s="324"/>
      <c r="R1" s="324"/>
      <c r="S1" s="16"/>
      <c r="T1" s="4"/>
    </row>
    <row r="2" spans="1:19" s="13" customFormat="1" ht="20.25" customHeight="1">
      <c r="A2" s="16"/>
      <c r="B2" s="512" t="s">
        <v>321</v>
      </c>
      <c r="C2" s="513"/>
      <c r="D2" s="514"/>
      <c r="E2" s="17"/>
      <c r="F2" s="480">
        <v>903729</v>
      </c>
      <c r="G2" s="144">
        <v>7607</v>
      </c>
      <c r="H2" s="18"/>
      <c r="I2" s="523"/>
      <c r="J2" s="524"/>
      <c r="K2" s="15"/>
      <c r="L2" s="520"/>
      <c r="M2" s="521"/>
      <c r="N2" s="522"/>
      <c r="O2" s="21"/>
      <c r="P2" s="482" t="s">
        <v>296</v>
      </c>
      <c r="Q2" s="525"/>
      <c r="R2" s="526"/>
      <c r="S2" s="16"/>
    </row>
    <row r="3" spans="1:19" s="13" customFormat="1" ht="4.5" customHeight="1">
      <c r="A3" s="16"/>
      <c r="B3" s="19"/>
      <c r="C3" s="19"/>
      <c r="D3" s="19"/>
      <c r="E3" s="17"/>
      <c r="F3" s="20"/>
      <c r="G3" s="21"/>
      <c r="H3" s="18"/>
      <c r="I3" s="21"/>
      <c r="J3" s="21"/>
      <c r="K3" s="18"/>
      <c r="L3" s="15"/>
      <c r="M3" s="14"/>
      <c r="N3" s="15"/>
      <c r="O3" s="21"/>
      <c r="P3" s="324"/>
      <c r="Q3" s="324"/>
      <c r="R3" s="324"/>
      <c r="S3" s="16"/>
    </row>
    <row r="4" spans="1:19" s="13" customFormat="1" ht="18.75" customHeight="1">
      <c r="A4" s="16"/>
      <c r="B4" s="31" t="s">
        <v>14</v>
      </c>
      <c r="C4" s="31"/>
      <c r="D4" s="31"/>
      <c r="E4" s="26"/>
      <c r="F4" s="31"/>
      <c r="G4" s="28"/>
      <c r="H4" s="28"/>
      <c r="I4" s="28"/>
      <c r="J4" s="28" t="s">
        <v>33</v>
      </c>
      <c r="K4" s="18"/>
      <c r="L4" s="115">
        <v>2016</v>
      </c>
      <c r="M4" s="32"/>
      <c r="N4" s="32"/>
      <c r="O4" s="21"/>
      <c r="P4" s="527" t="s">
        <v>241</v>
      </c>
      <c r="Q4" s="527"/>
      <c r="R4" s="527"/>
      <c r="S4" s="16"/>
    </row>
    <row r="5" spans="1:19" s="13" customFormat="1" ht="2.25" customHeight="1">
      <c r="A5" s="18"/>
      <c r="B5" s="29"/>
      <c r="C5" s="29"/>
      <c r="D5" s="29"/>
      <c r="E5" s="29"/>
      <c r="F5" s="29"/>
      <c r="G5" s="30"/>
      <c r="H5" s="18"/>
      <c r="I5" s="22"/>
      <c r="J5" s="23"/>
      <c r="K5" s="18"/>
      <c r="L5" s="21"/>
      <c r="M5" s="21"/>
      <c r="N5" s="18"/>
      <c r="O5" s="21"/>
      <c r="P5" s="324"/>
      <c r="Q5" s="324"/>
      <c r="R5" s="324"/>
      <c r="S5" s="16"/>
    </row>
    <row r="6" spans="1:26" s="3" customFormat="1" ht="17.25" customHeight="1">
      <c r="A6" s="16"/>
      <c r="B6" s="31" t="s">
        <v>13</v>
      </c>
      <c r="C6" s="31"/>
      <c r="D6" s="31"/>
      <c r="E6" s="26"/>
      <c r="F6" s="27"/>
      <c r="G6" s="27"/>
      <c r="H6" s="17"/>
      <c r="I6" s="20"/>
      <c r="J6" s="37"/>
      <c r="K6" s="17"/>
      <c r="L6" s="118" t="s">
        <v>69</v>
      </c>
      <c r="M6" s="17"/>
      <c r="N6" s="420" t="s">
        <v>68</v>
      </c>
      <c r="O6" s="14"/>
      <c r="P6" s="528">
        <f>+L4</f>
        <v>2016</v>
      </c>
      <c r="Q6" s="528"/>
      <c r="R6" s="528"/>
      <c r="S6" s="16"/>
      <c r="T6" s="2"/>
      <c r="U6" s="2"/>
      <c r="V6" s="2"/>
      <c r="W6" s="2"/>
      <c r="Z6" s="4"/>
    </row>
    <row r="7" spans="1:28" s="3" customFormat="1" ht="4.5" customHeight="1" thickBot="1">
      <c r="A7" s="16"/>
      <c r="B7" s="224"/>
      <c r="C7" s="224"/>
      <c r="D7" s="224"/>
      <c r="E7" s="17"/>
      <c r="F7" s="24"/>
      <c r="G7" s="24"/>
      <c r="H7" s="17"/>
      <c r="I7" s="24"/>
      <c r="J7" s="24"/>
      <c r="K7" s="17"/>
      <c r="L7" s="24"/>
      <c r="M7" s="17"/>
      <c r="N7" s="24"/>
      <c r="O7" s="41"/>
      <c r="P7" s="325"/>
      <c r="Q7" s="325"/>
      <c r="R7" s="325"/>
      <c r="S7" s="14"/>
      <c r="T7" s="2"/>
      <c r="U7" s="2"/>
      <c r="V7" s="2"/>
      <c r="W7" s="2"/>
      <c r="X7" s="2"/>
      <c r="Y7" s="2"/>
      <c r="Z7" s="4"/>
      <c r="AA7" s="2"/>
      <c r="AB7" s="2"/>
    </row>
    <row r="8" spans="1:28" s="3" customFormat="1" ht="57" customHeight="1">
      <c r="A8" s="16"/>
      <c r="B8" s="225"/>
      <c r="C8" s="226"/>
      <c r="D8" s="227"/>
      <c r="E8" s="17"/>
      <c r="F8" s="150" t="s">
        <v>140</v>
      </c>
      <c r="G8" s="136" t="s">
        <v>61</v>
      </c>
      <c r="H8" s="17"/>
      <c r="I8" s="210" t="s">
        <v>139</v>
      </c>
      <c r="J8" s="157" t="s">
        <v>62</v>
      </c>
      <c r="K8" s="17"/>
      <c r="L8" s="155" t="s">
        <v>63</v>
      </c>
      <c r="M8" s="17"/>
      <c r="N8" s="134" t="s">
        <v>64</v>
      </c>
      <c r="O8" s="42"/>
      <c r="P8" s="529" t="s">
        <v>0</v>
      </c>
      <c r="Q8" s="530"/>
      <c r="R8" s="531"/>
      <c r="S8" s="14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8" customHeight="1" thickBot="1">
      <c r="A9" s="16"/>
      <c r="B9" s="230" t="s">
        <v>162</v>
      </c>
      <c r="C9" s="228"/>
      <c r="D9" s="229"/>
      <c r="E9" s="17"/>
      <c r="F9" s="151">
        <f>+L4</f>
        <v>2016</v>
      </c>
      <c r="G9" s="133" t="str">
        <f>+L6</f>
        <v>31.03.2016 г.</v>
      </c>
      <c r="H9" s="17"/>
      <c r="I9" s="158">
        <f>+L4</f>
        <v>2016</v>
      </c>
      <c r="J9" s="159" t="str">
        <f>+L6</f>
        <v>31.03.2016 г.</v>
      </c>
      <c r="K9" s="17"/>
      <c r="L9" s="156" t="str">
        <f>+L6</f>
        <v>31.03.2016 г.</v>
      </c>
      <c r="M9" s="17"/>
      <c r="N9" s="135" t="str">
        <f>+L6</f>
        <v>31.03.2016 г.</v>
      </c>
      <c r="O9" s="43"/>
      <c r="P9" s="532" t="s">
        <v>242</v>
      </c>
      <c r="Q9" s="533"/>
      <c r="R9" s="534"/>
      <c r="S9" s="48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5.75">
      <c r="A10" s="16"/>
      <c r="B10" s="239" t="s">
        <v>163</v>
      </c>
      <c r="C10" s="212"/>
      <c r="D10" s="218"/>
      <c r="E10" s="17"/>
      <c r="F10" s="149" t="s">
        <v>1</v>
      </c>
      <c r="G10" s="7" t="s">
        <v>2</v>
      </c>
      <c r="H10" s="17"/>
      <c r="I10" s="149" t="s">
        <v>3</v>
      </c>
      <c r="J10" s="7" t="s">
        <v>4</v>
      </c>
      <c r="K10" s="17"/>
      <c r="L10" s="7" t="s">
        <v>5</v>
      </c>
      <c r="M10" s="17"/>
      <c r="N10" s="12" t="s">
        <v>7</v>
      </c>
      <c r="O10" s="44"/>
      <c r="P10" s="431"/>
      <c r="Q10" s="432"/>
      <c r="R10" s="433"/>
      <c r="S10" s="48"/>
      <c r="T10" s="2"/>
      <c r="W10" s="2"/>
      <c r="X10" s="2"/>
      <c r="Y10" s="2"/>
      <c r="Z10" s="2"/>
      <c r="AA10" s="2"/>
      <c r="AB10" s="2"/>
    </row>
    <row r="11" spans="1:28" s="3" customFormat="1" ht="15.75">
      <c r="A11" s="139"/>
      <c r="B11" s="297" t="s">
        <v>72</v>
      </c>
      <c r="C11" s="231"/>
      <c r="D11" s="232"/>
      <c r="E11" s="17"/>
      <c r="F11" s="331"/>
      <c r="G11" s="331"/>
      <c r="H11" s="332"/>
      <c r="I11" s="331"/>
      <c r="J11" s="331"/>
      <c r="K11" s="332"/>
      <c r="L11" s="331"/>
      <c r="M11" s="332"/>
      <c r="N11" s="333"/>
      <c r="O11" s="45"/>
      <c r="P11" s="297" t="s">
        <v>72</v>
      </c>
      <c r="Q11" s="231"/>
      <c r="R11" s="232"/>
      <c r="S11" s="48"/>
      <c r="T11" s="2"/>
      <c r="U11" s="322" t="s">
        <v>197</v>
      </c>
      <c r="V11" s="323"/>
      <c r="W11" s="2"/>
      <c r="X11" s="2"/>
      <c r="Y11" s="2"/>
      <c r="Z11" s="2"/>
      <c r="AA11" s="2"/>
      <c r="AB11" s="2"/>
    </row>
    <row r="12" spans="1:28" s="3" customFormat="1" ht="15.75">
      <c r="A12" s="139"/>
      <c r="B12" s="299" t="s">
        <v>93</v>
      </c>
      <c r="C12" s="214"/>
      <c r="D12" s="220"/>
      <c r="E12" s="17"/>
      <c r="F12" s="334"/>
      <c r="G12" s="334"/>
      <c r="H12" s="332"/>
      <c r="I12" s="334"/>
      <c r="J12" s="334"/>
      <c r="K12" s="332"/>
      <c r="L12" s="334"/>
      <c r="M12" s="332"/>
      <c r="N12" s="335"/>
      <c r="O12" s="45"/>
      <c r="P12" s="299" t="s">
        <v>93</v>
      </c>
      <c r="Q12" s="214"/>
      <c r="R12" s="220"/>
      <c r="S12" s="48"/>
      <c r="T12" s="2"/>
      <c r="U12" s="320" t="s">
        <v>198</v>
      </c>
      <c r="V12" s="321"/>
      <c r="W12" s="2"/>
      <c r="X12" s="2"/>
      <c r="Y12" s="2"/>
      <c r="Z12" s="2"/>
      <c r="AA12" s="2"/>
      <c r="AB12" s="2"/>
    </row>
    <row r="13" spans="1:28" s="3" customFormat="1" ht="15.75">
      <c r="A13" s="139"/>
      <c r="B13" s="300" t="s">
        <v>73</v>
      </c>
      <c r="C13" s="252"/>
      <c r="D13" s="253"/>
      <c r="E13" s="17"/>
      <c r="F13" s="336">
        <v>311700</v>
      </c>
      <c r="G13" s="337">
        <v>270342</v>
      </c>
      <c r="H13" s="332"/>
      <c r="I13" s="336"/>
      <c r="J13" s="337"/>
      <c r="K13" s="332"/>
      <c r="L13" s="337"/>
      <c r="M13" s="332"/>
      <c r="N13" s="338">
        <f>+ROUND(+G13+J13+L13,0)</f>
        <v>270342</v>
      </c>
      <c r="O13" s="45"/>
      <c r="P13" s="535" t="s">
        <v>208</v>
      </c>
      <c r="Q13" s="536"/>
      <c r="R13" s="537"/>
      <c r="S13" s="48"/>
      <c r="T13" s="2"/>
      <c r="U13" s="181" t="s">
        <v>69</v>
      </c>
      <c r="V13" s="182"/>
      <c r="W13" s="2"/>
      <c r="X13" s="2"/>
      <c r="Y13" s="2"/>
      <c r="Z13" s="2"/>
      <c r="AA13" s="2"/>
      <c r="AB13" s="2"/>
    </row>
    <row r="14" spans="1:28" s="3" customFormat="1" ht="15.75">
      <c r="A14" s="139"/>
      <c r="B14" s="295" t="s">
        <v>207</v>
      </c>
      <c r="C14" s="248"/>
      <c r="D14" s="249"/>
      <c r="E14" s="17"/>
      <c r="F14" s="339">
        <v>480980</v>
      </c>
      <c r="G14" s="340">
        <v>358948</v>
      </c>
      <c r="H14" s="332"/>
      <c r="I14" s="339"/>
      <c r="J14" s="340"/>
      <c r="K14" s="332"/>
      <c r="L14" s="340"/>
      <c r="M14" s="332"/>
      <c r="N14" s="341">
        <f aca="true" t="shared" si="0" ref="N14:N21">+ROUND(+G14+J14+L14,0)</f>
        <v>358948</v>
      </c>
      <c r="O14" s="45"/>
      <c r="P14" s="538" t="s">
        <v>209</v>
      </c>
      <c r="Q14" s="539"/>
      <c r="R14" s="540"/>
      <c r="S14" s="48"/>
      <c r="T14" s="2"/>
      <c r="U14" s="322" t="s">
        <v>199</v>
      </c>
      <c r="V14" s="323"/>
      <c r="W14" s="2"/>
      <c r="X14" s="2"/>
      <c r="Y14" s="2"/>
      <c r="Z14" s="2"/>
      <c r="AA14" s="2"/>
      <c r="AB14" s="2"/>
    </row>
    <row r="15" spans="1:28" s="3" customFormat="1" ht="15.75">
      <c r="A15" s="139"/>
      <c r="B15" s="295" t="s">
        <v>108</v>
      </c>
      <c r="C15" s="248"/>
      <c r="D15" s="249"/>
      <c r="E15" s="17"/>
      <c r="F15" s="339">
        <v>60900</v>
      </c>
      <c r="G15" s="340">
        <v>37804</v>
      </c>
      <c r="H15" s="332"/>
      <c r="I15" s="339"/>
      <c r="J15" s="340"/>
      <c r="K15" s="332"/>
      <c r="L15" s="340"/>
      <c r="M15" s="332"/>
      <c r="N15" s="341">
        <f t="shared" si="0"/>
        <v>37804</v>
      </c>
      <c r="O15" s="45"/>
      <c r="P15" s="538" t="s">
        <v>210</v>
      </c>
      <c r="Q15" s="539"/>
      <c r="R15" s="540"/>
      <c r="S15" s="48"/>
      <c r="T15" s="2"/>
      <c r="U15" s="320" t="s">
        <v>200</v>
      </c>
      <c r="V15" s="321"/>
      <c r="W15" s="2"/>
      <c r="X15" s="2"/>
      <c r="Y15" s="2"/>
      <c r="Z15" s="2"/>
      <c r="AA15" s="2"/>
      <c r="AB15" s="2"/>
    </row>
    <row r="16" spans="1:28" s="3" customFormat="1" ht="15.75">
      <c r="A16" s="139"/>
      <c r="B16" s="295" t="s">
        <v>92</v>
      </c>
      <c r="C16" s="248"/>
      <c r="D16" s="249"/>
      <c r="E16" s="17"/>
      <c r="F16" s="339">
        <v>189612</v>
      </c>
      <c r="G16" s="340">
        <v>2725</v>
      </c>
      <c r="H16" s="332"/>
      <c r="I16" s="339"/>
      <c r="J16" s="340"/>
      <c r="K16" s="332"/>
      <c r="L16" s="340"/>
      <c r="M16" s="332"/>
      <c r="N16" s="341">
        <f t="shared" si="0"/>
        <v>2725</v>
      </c>
      <c r="O16" s="45"/>
      <c r="P16" s="538" t="s">
        <v>211</v>
      </c>
      <c r="Q16" s="539"/>
      <c r="R16" s="540"/>
      <c r="S16" s="48"/>
      <c r="T16" s="2"/>
      <c r="U16" s="181" t="s">
        <v>145</v>
      </c>
      <c r="V16" s="182"/>
      <c r="W16" s="2"/>
      <c r="X16" s="2"/>
      <c r="Y16" s="2"/>
      <c r="Z16" s="2"/>
      <c r="AA16" s="2"/>
      <c r="AB16" s="2"/>
    </row>
    <row r="17" spans="1:28" s="3" customFormat="1" ht="15.75">
      <c r="A17" s="139"/>
      <c r="B17" s="295" t="s">
        <v>74</v>
      </c>
      <c r="C17" s="248"/>
      <c r="D17" s="249"/>
      <c r="E17" s="17"/>
      <c r="F17" s="339">
        <v>337943</v>
      </c>
      <c r="G17" s="340">
        <v>192495</v>
      </c>
      <c r="H17" s="332"/>
      <c r="I17" s="339"/>
      <c r="J17" s="340"/>
      <c r="K17" s="332"/>
      <c r="L17" s="340"/>
      <c r="M17" s="332"/>
      <c r="N17" s="341">
        <f t="shared" si="0"/>
        <v>192495</v>
      </c>
      <c r="O17" s="45"/>
      <c r="P17" s="538" t="s">
        <v>212</v>
      </c>
      <c r="Q17" s="539"/>
      <c r="R17" s="540"/>
      <c r="S17" s="48"/>
      <c r="T17" s="2"/>
      <c r="U17" s="322" t="s">
        <v>201</v>
      </c>
      <c r="V17" s="323"/>
      <c r="W17" s="2"/>
      <c r="X17" s="2"/>
      <c r="Y17" s="2"/>
      <c r="Z17" s="2"/>
      <c r="AA17" s="2"/>
      <c r="AB17" s="2"/>
    </row>
    <row r="18" spans="1:28" s="3" customFormat="1" ht="15.75">
      <c r="A18" s="139"/>
      <c r="B18" s="295" t="s">
        <v>206</v>
      </c>
      <c r="C18" s="248"/>
      <c r="D18" s="249"/>
      <c r="E18" s="17"/>
      <c r="F18" s="339">
        <v>594746</v>
      </c>
      <c r="G18" s="340">
        <v>599074</v>
      </c>
      <c r="H18" s="332"/>
      <c r="I18" s="339"/>
      <c r="J18" s="340"/>
      <c r="K18" s="332"/>
      <c r="L18" s="340"/>
      <c r="M18" s="332"/>
      <c r="N18" s="341">
        <f t="shared" si="0"/>
        <v>599074</v>
      </c>
      <c r="O18" s="45"/>
      <c r="P18" s="538" t="s">
        <v>213</v>
      </c>
      <c r="Q18" s="539"/>
      <c r="R18" s="540"/>
      <c r="S18" s="48"/>
      <c r="T18" s="2"/>
      <c r="U18" s="320" t="s">
        <v>202</v>
      </c>
      <c r="V18" s="321"/>
      <c r="W18" s="2"/>
      <c r="X18" s="2"/>
      <c r="Y18" s="2"/>
      <c r="Z18" s="2"/>
      <c r="AA18" s="2"/>
      <c r="AB18" s="2"/>
    </row>
    <row r="19" spans="1:28" s="3" customFormat="1" ht="15.75">
      <c r="A19" s="139"/>
      <c r="B19" s="295" t="s">
        <v>75</v>
      </c>
      <c r="C19" s="248"/>
      <c r="D19" s="249"/>
      <c r="E19" s="17"/>
      <c r="F19" s="339">
        <v>200</v>
      </c>
      <c r="G19" s="340">
        <v>9</v>
      </c>
      <c r="H19" s="332"/>
      <c r="I19" s="339"/>
      <c r="J19" s="340"/>
      <c r="K19" s="332"/>
      <c r="L19" s="340"/>
      <c r="M19" s="332"/>
      <c r="N19" s="341">
        <f t="shared" si="0"/>
        <v>9</v>
      </c>
      <c r="O19" s="45"/>
      <c r="P19" s="538" t="s">
        <v>214</v>
      </c>
      <c r="Q19" s="539"/>
      <c r="R19" s="540"/>
      <c r="S19" s="48"/>
      <c r="T19" s="2"/>
      <c r="U19" s="181" t="s">
        <v>70</v>
      </c>
      <c r="V19" s="182"/>
      <c r="W19" s="2"/>
      <c r="X19" s="2"/>
      <c r="Y19" s="2"/>
      <c r="Z19" s="2"/>
      <c r="AA19" s="2"/>
      <c r="AB19" s="2"/>
    </row>
    <row r="20" spans="1:28" s="3" customFormat="1" ht="15.75">
      <c r="A20" s="139"/>
      <c r="B20" s="295" t="s">
        <v>76</v>
      </c>
      <c r="C20" s="248"/>
      <c r="D20" s="249"/>
      <c r="E20" s="17"/>
      <c r="F20" s="339"/>
      <c r="G20" s="340"/>
      <c r="H20" s="332"/>
      <c r="I20" s="339"/>
      <c r="J20" s="340"/>
      <c r="K20" s="332"/>
      <c r="L20" s="340"/>
      <c r="M20" s="332"/>
      <c r="N20" s="341">
        <f t="shared" si="0"/>
        <v>0</v>
      </c>
      <c r="O20" s="45"/>
      <c r="P20" s="538" t="s">
        <v>215</v>
      </c>
      <c r="Q20" s="539"/>
      <c r="R20" s="540"/>
      <c r="S20" s="48"/>
      <c r="T20" s="2"/>
      <c r="U20" s="322" t="s">
        <v>203</v>
      </c>
      <c r="V20" s="323"/>
      <c r="W20" s="2"/>
      <c r="X20" s="2"/>
      <c r="Y20" s="2"/>
      <c r="Z20" s="2"/>
      <c r="AA20" s="2"/>
      <c r="AB20" s="2"/>
    </row>
    <row r="21" spans="1:28" s="3" customFormat="1" ht="15.75">
      <c r="A21" s="139"/>
      <c r="B21" s="296" t="s">
        <v>98</v>
      </c>
      <c r="C21" s="250"/>
      <c r="D21" s="251"/>
      <c r="E21" s="17"/>
      <c r="F21" s="342">
        <v>13831</v>
      </c>
      <c r="G21" s="343"/>
      <c r="H21" s="332"/>
      <c r="I21" s="342"/>
      <c r="J21" s="343"/>
      <c r="K21" s="332"/>
      <c r="L21" s="343"/>
      <c r="M21" s="332"/>
      <c r="N21" s="344">
        <f t="shared" si="0"/>
        <v>0</v>
      </c>
      <c r="O21" s="45"/>
      <c r="P21" s="541" t="s">
        <v>216</v>
      </c>
      <c r="Q21" s="542"/>
      <c r="R21" s="543"/>
      <c r="S21" s="48"/>
      <c r="T21" s="2"/>
      <c r="U21" s="320" t="s">
        <v>204</v>
      </c>
      <c r="V21" s="321"/>
      <c r="W21" s="2"/>
      <c r="X21" s="2"/>
      <c r="Y21" s="2"/>
      <c r="Z21" s="2"/>
      <c r="AA21" s="2"/>
      <c r="AB21" s="2"/>
    </row>
    <row r="22" spans="1:28" s="3" customFormat="1" ht="15.75">
      <c r="A22" s="139"/>
      <c r="B22" s="240" t="s">
        <v>167</v>
      </c>
      <c r="C22" s="241"/>
      <c r="D22" s="242"/>
      <c r="E22" s="17"/>
      <c r="F22" s="345">
        <f>+ROUND(+SUM(F13:F21),0)</f>
        <v>1989912</v>
      </c>
      <c r="G22" s="346">
        <f>+ROUND(+SUM(G13:G21),0)</f>
        <v>1461397</v>
      </c>
      <c r="H22" s="332"/>
      <c r="I22" s="345">
        <f>+ROUND(+SUM(I13:I21),0)</f>
        <v>0</v>
      </c>
      <c r="J22" s="346">
        <f>+ROUND(+SUM(J13:J21),0)</f>
        <v>0</v>
      </c>
      <c r="K22" s="332"/>
      <c r="L22" s="346">
        <f>+ROUND(+SUM(L13:L21),0)</f>
        <v>0</v>
      </c>
      <c r="M22" s="332"/>
      <c r="N22" s="347">
        <f>+ROUND(+SUM(N13:N21),0)</f>
        <v>1461397</v>
      </c>
      <c r="O22" s="45"/>
      <c r="P22" s="544" t="s">
        <v>243</v>
      </c>
      <c r="Q22" s="545"/>
      <c r="R22" s="546"/>
      <c r="S22" s="48"/>
      <c r="T22" s="2"/>
      <c r="U22" s="181" t="s">
        <v>71</v>
      </c>
      <c r="V22" s="182"/>
      <c r="W22" s="2"/>
      <c r="X22" s="2"/>
      <c r="Y22" s="2"/>
      <c r="Z22" s="2"/>
      <c r="AA22" s="2"/>
      <c r="AB22" s="2"/>
    </row>
    <row r="23" spans="1:28" s="3" customFormat="1" ht="15.75">
      <c r="A23" s="139"/>
      <c r="B23" s="299" t="s">
        <v>192</v>
      </c>
      <c r="C23" s="214"/>
      <c r="D23" s="220"/>
      <c r="E23" s="17"/>
      <c r="F23" s="331"/>
      <c r="G23" s="348"/>
      <c r="H23" s="332"/>
      <c r="I23" s="331"/>
      <c r="J23" s="348"/>
      <c r="K23" s="332"/>
      <c r="L23" s="348"/>
      <c r="M23" s="332"/>
      <c r="N23" s="349"/>
      <c r="O23" s="45"/>
      <c r="P23" s="299" t="s">
        <v>192</v>
      </c>
      <c r="Q23" s="214"/>
      <c r="R23" s="220"/>
      <c r="S23" s="48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5.75">
      <c r="A24" s="139"/>
      <c r="B24" s="300" t="s">
        <v>91</v>
      </c>
      <c r="C24" s="252"/>
      <c r="D24" s="253"/>
      <c r="E24" s="17"/>
      <c r="F24" s="336">
        <v>657523</v>
      </c>
      <c r="G24" s="337">
        <v>16136</v>
      </c>
      <c r="H24" s="332"/>
      <c r="I24" s="336"/>
      <c r="J24" s="337"/>
      <c r="K24" s="332"/>
      <c r="L24" s="337"/>
      <c r="M24" s="332"/>
      <c r="N24" s="338">
        <f>+ROUND(+G24+J24+L24,0)</f>
        <v>16136</v>
      </c>
      <c r="O24" s="45"/>
      <c r="P24" s="535" t="s">
        <v>217</v>
      </c>
      <c r="Q24" s="536"/>
      <c r="R24" s="537"/>
      <c r="S24" s="48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5.75">
      <c r="A25" s="139"/>
      <c r="B25" s="295" t="s">
        <v>95</v>
      </c>
      <c r="C25" s="248"/>
      <c r="D25" s="249"/>
      <c r="E25" s="17"/>
      <c r="F25" s="339">
        <v>40622</v>
      </c>
      <c r="G25" s="340">
        <v>79916</v>
      </c>
      <c r="H25" s="332"/>
      <c r="I25" s="339"/>
      <c r="J25" s="340"/>
      <c r="K25" s="332"/>
      <c r="L25" s="340"/>
      <c r="M25" s="332"/>
      <c r="N25" s="341">
        <f>+ROUND(+G25+J25+L25,0)</f>
        <v>79916</v>
      </c>
      <c r="O25" s="45"/>
      <c r="P25" s="538" t="s">
        <v>218</v>
      </c>
      <c r="Q25" s="539"/>
      <c r="R25" s="540"/>
      <c r="S25" s="48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5.75">
      <c r="A26" s="139"/>
      <c r="B26" s="296" t="s">
        <v>194</v>
      </c>
      <c r="C26" s="250"/>
      <c r="D26" s="251"/>
      <c r="E26" s="17"/>
      <c r="F26" s="342"/>
      <c r="G26" s="343"/>
      <c r="H26" s="332"/>
      <c r="I26" s="342"/>
      <c r="J26" s="343"/>
      <c r="K26" s="332"/>
      <c r="L26" s="343"/>
      <c r="M26" s="332"/>
      <c r="N26" s="344">
        <f>+ROUND(+G26+J26+L26,0)</f>
        <v>0</v>
      </c>
      <c r="O26" s="45"/>
      <c r="P26" s="541" t="s">
        <v>219</v>
      </c>
      <c r="Q26" s="542"/>
      <c r="R26" s="543"/>
      <c r="S26" s="48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15.75">
      <c r="A27" s="139"/>
      <c r="B27" s="240" t="s">
        <v>193</v>
      </c>
      <c r="C27" s="241"/>
      <c r="D27" s="242"/>
      <c r="E27" s="17"/>
      <c r="F27" s="345">
        <f>+ROUND(+SUM(F24:F26),0)</f>
        <v>698145</v>
      </c>
      <c r="G27" s="346">
        <f>+ROUND(+SUM(G24:G26),0)</f>
        <v>96052</v>
      </c>
      <c r="H27" s="332"/>
      <c r="I27" s="345">
        <f>+ROUND(+SUM(I24:I26),0)</f>
        <v>0</v>
      </c>
      <c r="J27" s="346">
        <f>+ROUND(+SUM(J24:J26),0)</f>
        <v>0</v>
      </c>
      <c r="K27" s="332"/>
      <c r="L27" s="346">
        <f>+ROUND(+SUM(L24:L26),0)</f>
        <v>0</v>
      </c>
      <c r="M27" s="332"/>
      <c r="N27" s="347">
        <f>+ROUND(+SUM(N24:N26),0)</f>
        <v>96052</v>
      </c>
      <c r="O27" s="45"/>
      <c r="P27" s="544" t="s">
        <v>244</v>
      </c>
      <c r="Q27" s="545"/>
      <c r="R27" s="546"/>
      <c r="S27" s="48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6" customHeight="1">
      <c r="A28" s="139"/>
      <c r="B28" s="254"/>
      <c r="C28" s="255"/>
      <c r="D28" s="256"/>
      <c r="E28" s="17"/>
      <c r="F28" s="334"/>
      <c r="G28" s="350"/>
      <c r="H28" s="332"/>
      <c r="I28" s="334"/>
      <c r="J28" s="350"/>
      <c r="K28" s="332"/>
      <c r="L28" s="350"/>
      <c r="M28" s="332"/>
      <c r="N28" s="351"/>
      <c r="O28" s="45"/>
      <c r="P28" s="434"/>
      <c r="Q28" s="435"/>
      <c r="R28" s="436"/>
      <c r="S28" s="48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5.75" hidden="1">
      <c r="A29" s="139"/>
      <c r="B29" s="301" t="s">
        <v>116</v>
      </c>
      <c r="C29" s="215"/>
      <c r="D29" s="222"/>
      <c r="E29" s="17"/>
      <c r="F29" s="352"/>
      <c r="G29" s="353"/>
      <c r="H29" s="332"/>
      <c r="I29" s="352"/>
      <c r="J29" s="353"/>
      <c r="K29" s="332"/>
      <c r="L29" s="353"/>
      <c r="M29" s="332"/>
      <c r="N29" s="354"/>
      <c r="O29" s="45"/>
      <c r="P29" s="437"/>
      <c r="Q29" s="438"/>
      <c r="R29" s="439"/>
      <c r="S29" s="48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5.75" hidden="1">
      <c r="A30" s="139"/>
      <c r="B30" s="302" t="s">
        <v>94</v>
      </c>
      <c r="C30" s="216"/>
      <c r="D30" s="223"/>
      <c r="E30" s="17"/>
      <c r="F30" s="355"/>
      <c r="G30" s="356"/>
      <c r="H30" s="332"/>
      <c r="I30" s="355"/>
      <c r="J30" s="356"/>
      <c r="K30" s="332"/>
      <c r="L30" s="356"/>
      <c r="M30" s="332"/>
      <c r="N30" s="357"/>
      <c r="O30" s="45"/>
      <c r="P30" s="440"/>
      <c r="Q30" s="441"/>
      <c r="R30" s="442"/>
      <c r="S30" s="48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15.75" hidden="1">
      <c r="A31" s="139"/>
      <c r="B31" s="303" t="s">
        <v>104</v>
      </c>
      <c r="C31" s="216"/>
      <c r="D31" s="223"/>
      <c r="E31" s="17"/>
      <c r="F31" s="358"/>
      <c r="G31" s="359"/>
      <c r="H31" s="332"/>
      <c r="I31" s="358"/>
      <c r="J31" s="359"/>
      <c r="K31" s="332"/>
      <c r="L31" s="359"/>
      <c r="M31" s="332"/>
      <c r="N31" s="360"/>
      <c r="O31" s="45"/>
      <c r="P31" s="443"/>
      <c r="Q31" s="444"/>
      <c r="R31" s="445"/>
      <c r="S31" s="48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15.75" hidden="1">
      <c r="A32" s="139"/>
      <c r="B32" s="303" t="s">
        <v>96</v>
      </c>
      <c r="C32" s="216"/>
      <c r="D32" s="223"/>
      <c r="E32" s="17"/>
      <c r="F32" s="358"/>
      <c r="G32" s="359"/>
      <c r="H32" s="332"/>
      <c r="I32" s="358"/>
      <c r="J32" s="359"/>
      <c r="K32" s="332"/>
      <c r="L32" s="359"/>
      <c r="M32" s="332"/>
      <c r="N32" s="360"/>
      <c r="O32" s="45"/>
      <c r="P32" s="443"/>
      <c r="Q32" s="444"/>
      <c r="R32" s="445"/>
      <c r="S32" s="48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15.75" hidden="1">
      <c r="A33" s="139"/>
      <c r="B33" s="304" t="s">
        <v>97</v>
      </c>
      <c r="C33" s="216"/>
      <c r="D33" s="223"/>
      <c r="E33" s="17"/>
      <c r="F33" s="361"/>
      <c r="G33" s="362"/>
      <c r="H33" s="332"/>
      <c r="I33" s="361"/>
      <c r="J33" s="362"/>
      <c r="K33" s="332"/>
      <c r="L33" s="362"/>
      <c r="M33" s="332"/>
      <c r="N33" s="363"/>
      <c r="O33" s="45"/>
      <c r="P33" s="446"/>
      <c r="Q33" s="447"/>
      <c r="R33" s="448"/>
      <c r="S33" s="48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15.75">
      <c r="A34" s="139"/>
      <c r="B34" s="240" t="s">
        <v>146</v>
      </c>
      <c r="C34" s="241"/>
      <c r="D34" s="242"/>
      <c r="E34" s="17"/>
      <c r="F34" s="364">
        <v>-108015</v>
      </c>
      <c r="G34" s="365">
        <v>-79265</v>
      </c>
      <c r="H34" s="332"/>
      <c r="I34" s="364"/>
      <c r="J34" s="365"/>
      <c r="K34" s="332"/>
      <c r="L34" s="365"/>
      <c r="M34" s="332"/>
      <c r="N34" s="347">
        <f aca="true" t="shared" si="1" ref="N34:N39">+ROUND(+G34+J34+L34,0)</f>
        <v>-79265</v>
      </c>
      <c r="O34" s="45"/>
      <c r="P34" s="544" t="s">
        <v>245</v>
      </c>
      <c r="Q34" s="545"/>
      <c r="R34" s="546"/>
      <c r="S34" s="48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15.75">
      <c r="A35" s="139"/>
      <c r="B35" s="305" t="s">
        <v>156</v>
      </c>
      <c r="C35" s="259"/>
      <c r="D35" s="260"/>
      <c r="E35" s="17"/>
      <c r="F35" s="366">
        <v>-100000</v>
      </c>
      <c r="G35" s="367">
        <v>-73856</v>
      </c>
      <c r="H35" s="332"/>
      <c r="I35" s="366"/>
      <c r="J35" s="367"/>
      <c r="K35" s="332"/>
      <c r="L35" s="367"/>
      <c r="M35" s="332"/>
      <c r="N35" s="368">
        <f t="shared" si="1"/>
        <v>-73856</v>
      </c>
      <c r="O35" s="45"/>
      <c r="P35" s="547" t="s">
        <v>220</v>
      </c>
      <c r="Q35" s="548"/>
      <c r="R35" s="549"/>
      <c r="S35" s="48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15.75">
      <c r="A36" s="139"/>
      <c r="B36" s="306" t="s">
        <v>182</v>
      </c>
      <c r="C36" s="261"/>
      <c r="D36" s="262"/>
      <c r="E36" s="17"/>
      <c r="F36" s="369">
        <v>-8015</v>
      </c>
      <c r="G36" s="370">
        <v>-5409</v>
      </c>
      <c r="H36" s="332"/>
      <c r="I36" s="369"/>
      <c r="J36" s="370"/>
      <c r="K36" s="332"/>
      <c r="L36" s="370"/>
      <c r="M36" s="332"/>
      <c r="N36" s="371">
        <f t="shared" si="1"/>
        <v>-5409</v>
      </c>
      <c r="O36" s="45"/>
      <c r="P36" s="550" t="s">
        <v>221</v>
      </c>
      <c r="Q36" s="551"/>
      <c r="R36" s="552"/>
      <c r="S36" s="48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15.75">
      <c r="A37" s="139"/>
      <c r="B37" s="307" t="s">
        <v>157</v>
      </c>
      <c r="C37" s="263"/>
      <c r="D37" s="264"/>
      <c r="E37" s="17"/>
      <c r="F37" s="372"/>
      <c r="G37" s="373"/>
      <c r="H37" s="332"/>
      <c r="I37" s="372"/>
      <c r="J37" s="373"/>
      <c r="K37" s="332"/>
      <c r="L37" s="373"/>
      <c r="M37" s="332"/>
      <c r="N37" s="374">
        <f t="shared" si="1"/>
        <v>0</v>
      </c>
      <c r="O37" s="45"/>
      <c r="P37" s="553" t="s">
        <v>222</v>
      </c>
      <c r="Q37" s="554"/>
      <c r="R37" s="555"/>
      <c r="S37" s="48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6" customHeight="1">
      <c r="A38" s="139"/>
      <c r="B38" s="257"/>
      <c r="C38" s="258"/>
      <c r="D38" s="221"/>
      <c r="E38" s="17"/>
      <c r="F38" s="334"/>
      <c r="G38" s="350"/>
      <c r="H38" s="332"/>
      <c r="I38" s="334"/>
      <c r="J38" s="350"/>
      <c r="K38" s="332"/>
      <c r="L38" s="350"/>
      <c r="M38" s="332"/>
      <c r="N38" s="351"/>
      <c r="O38" s="45"/>
      <c r="P38" s="449"/>
      <c r="Q38" s="450"/>
      <c r="R38" s="451"/>
      <c r="S38" s="48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ht="15.75">
      <c r="A39" s="139"/>
      <c r="B39" s="240" t="s">
        <v>99</v>
      </c>
      <c r="C39" s="241"/>
      <c r="D39" s="242"/>
      <c r="E39" s="17"/>
      <c r="F39" s="364">
        <v>10511</v>
      </c>
      <c r="G39" s="365">
        <v>10511</v>
      </c>
      <c r="H39" s="332"/>
      <c r="I39" s="364"/>
      <c r="J39" s="365"/>
      <c r="K39" s="332"/>
      <c r="L39" s="365"/>
      <c r="M39" s="332"/>
      <c r="N39" s="347">
        <f t="shared" si="1"/>
        <v>10511</v>
      </c>
      <c r="O39" s="45"/>
      <c r="P39" s="544" t="s">
        <v>246</v>
      </c>
      <c r="Q39" s="545"/>
      <c r="R39" s="546"/>
      <c r="S39" s="48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ht="15.75">
      <c r="A40" s="139"/>
      <c r="B40" s="299" t="s">
        <v>77</v>
      </c>
      <c r="C40" s="214"/>
      <c r="D40" s="220"/>
      <c r="E40" s="17"/>
      <c r="F40" s="331"/>
      <c r="G40" s="348"/>
      <c r="H40" s="332"/>
      <c r="I40" s="331"/>
      <c r="J40" s="348"/>
      <c r="K40" s="332"/>
      <c r="L40" s="348"/>
      <c r="M40" s="332"/>
      <c r="N40" s="349"/>
      <c r="O40" s="45"/>
      <c r="P40" s="299" t="s">
        <v>77</v>
      </c>
      <c r="Q40" s="214"/>
      <c r="R40" s="220"/>
      <c r="S40" s="48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15.75">
      <c r="A41" s="139"/>
      <c r="B41" s="300" t="s">
        <v>78</v>
      </c>
      <c r="C41" s="252"/>
      <c r="D41" s="253"/>
      <c r="E41" s="17"/>
      <c r="F41" s="336"/>
      <c r="G41" s="337"/>
      <c r="H41" s="332"/>
      <c r="I41" s="336"/>
      <c r="J41" s="337"/>
      <c r="K41" s="332"/>
      <c r="L41" s="337"/>
      <c r="M41" s="332"/>
      <c r="N41" s="338">
        <f>+ROUND(+G41+J41+L41,0)</f>
        <v>0</v>
      </c>
      <c r="O41" s="45"/>
      <c r="P41" s="535" t="s">
        <v>223</v>
      </c>
      <c r="Q41" s="536"/>
      <c r="R41" s="537"/>
      <c r="S41" s="48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15.75">
      <c r="A42" s="139"/>
      <c r="B42" s="295" t="s">
        <v>79</v>
      </c>
      <c r="C42" s="248"/>
      <c r="D42" s="249"/>
      <c r="E42" s="17"/>
      <c r="F42" s="339"/>
      <c r="G42" s="340"/>
      <c r="H42" s="332"/>
      <c r="I42" s="339"/>
      <c r="J42" s="340"/>
      <c r="K42" s="332"/>
      <c r="L42" s="340"/>
      <c r="M42" s="332"/>
      <c r="N42" s="341">
        <f>+ROUND(+G42+J42+L42,0)</f>
        <v>0</v>
      </c>
      <c r="O42" s="45"/>
      <c r="P42" s="538" t="s">
        <v>224</v>
      </c>
      <c r="Q42" s="539"/>
      <c r="R42" s="540"/>
      <c r="S42" s="48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15.75">
      <c r="A43" s="139"/>
      <c r="B43" s="295" t="s">
        <v>105</v>
      </c>
      <c r="C43" s="248"/>
      <c r="D43" s="249"/>
      <c r="E43" s="17"/>
      <c r="F43" s="339"/>
      <c r="G43" s="340"/>
      <c r="H43" s="332"/>
      <c r="I43" s="339"/>
      <c r="J43" s="340"/>
      <c r="K43" s="332"/>
      <c r="L43" s="340"/>
      <c r="M43" s="332"/>
      <c r="N43" s="341">
        <f>+ROUND(+G43+J43+L43,0)</f>
        <v>0</v>
      </c>
      <c r="O43" s="45"/>
      <c r="P43" s="538" t="s">
        <v>225</v>
      </c>
      <c r="Q43" s="539"/>
      <c r="R43" s="540"/>
      <c r="S43" s="48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15.75">
      <c r="A44" s="139"/>
      <c r="B44" s="296" t="s">
        <v>80</v>
      </c>
      <c r="C44" s="250"/>
      <c r="D44" s="251"/>
      <c r="E44" s="17"/>
      <c r="F44" s="342">
        <v>8753</v>
      </c>
      <c r="G44" s="343">
        <v>8753</v>
      </c>
      <c r="H44" s="332"/>
      <c r="I44" s="342"/>
      <c r="J44" s="343"/>
      <c r="K44" s="332"/>
      <c r="L44" s="343"/>
      <c r="M44" s="332"/>
      <c r="N44" s="344">
        <f>+ROUND(+G44+J44+L44,0)</f>
        <v>8753</v>
      </c>
      <c r="O44" s="45"/>
      <c r="P44" s="541" t="s">
        <v>226</v>
      </c>
      <c r="Q44" s="542"/>
      <c r="R44" s="543"/>
      <c r="S44" s="48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15.75">
      <c r="A45" s="139"/>
      <c r="B45" s="240" t="s">
        <v>169</v>
      </c>
      <c r="C45" s="241"/>
      <c r="D45" s="242"/>
      <c r="E45" s="17"/>
      <c r="F45" s="345">
        <f>+ROUND(+SUM(F41:F44),0)</f>
        <v>8753</v>
      </c>
      <c r="G45" s="346">
        <f>+ROUND(+SUM(G41:G44),0)</f>
        <v>8753</v>
      </c>
      <c r="H45" s="332"/>
      <c r="I45" s="345">
        <f>+ROUND(+SUM(I41:I44),0)</f>
        <v>0</v>
      </c>
      <c r="J45" s="346">
        <f>+ROUND(+SUM(J41:J44),0)</f>
        <v>0</v>
      </c>
      <c r="K45" s="332"/>
      <c r="L45" s="346">
        <f>+ROUND(+SUM(L41:L44),0)</f>
        <v>0</v>
      </c>
      <c r="M45" s="332"/>
      <c r="N45" s="347">
        <f>+ROUND(+SUM(N41:N44),0)</f>
        <v>8753</v>
      </c>
      <c r="O45" s="45"/>
      <c r="P45" s="544" t="s">
        <v>247</v>
      </c>
      <c r="Q45" s="545"/>
      <c r="R45" s="546"/>
      <c r="S45" s="48"/>
      <c r="T45" s="2"/>
      <c r="U45" s="2"/>
      <c r="V45" s="2"/>
      <c r="W45" s="2"/>
      <c r="X45" s="2"/>
      <c r="Y45" s="2"/>
      <c r="Z45" s="2"/>
      <c r="AA45" s="2"/>
      <c r="AB45" s="2"/>
    </row>
    <row r="46" spans="1:28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452"/>
      <c r="Q46" s="453"/>
      <c r="R46" s="454"/>
      <c r="S46" s="48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16.5" thickBot="1">
      <c r="A47" s="139"/>
      <c r="B47" s="308" t="s">
        <v>130</v>
      </c>
      <c r="C47" s="277"/>
      <c r="D47" s="278"/>
      <c r="E47" s="17"/>
      <c r="F47" s="377">
        <f>+ROUND(F22+F27+F34+F39+F45,0)</f>
        <v>2599306</v>
      </c>
      <c r="G47" s="378">
        <f>+ROUND(G22+G27+G34+G39+G45,0)</f>
        <v>1497448</v>
      </c>
      <c r="H47" s="332"/>
      <c r="I47" s="377">
        <f>+ROUND(I22+I27+I34+I39+I45,0)</f>
        <v>0</v>
      </c>
      <c r="J47" s="378">
        <f>+ROUND(J22+J27+J34+J39+J45,0)</f>
        <v>0</v>
      </c>
      <c r="K47" s="332"/>
      <c r="L47" s="378">
        <f>+ROUND(L22+L27+L34+L39+L45,0)</f>
        <v>0</v>
      </c>
      <c r="M47" s="332"/>
      <c r="N47" s="379">
        <f>+ROUND(N22+N27+N34+N39+N45,0)</f>
        <v>1497448</v>
      </c>
      <c r="O47" s="183"/>
      <c r="P47" s="556" t="s">
        <v>248</v>
      </c>
      <c r="Q47" s="557"/>
      <c r="R47" s="558"/>
      <c r="S47" s="48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15.75">
      <c r="A48" s="139"/>
      <c r="B48" s="297" t="s">
        <v>103</v>
      </c>
      <c r="C48" s="231"/>
      <c r="D48" s="232"/>
      <c r="E48" s="17"/>
      <c r="F48" s="334"/>
      <c r="G48" s="350"/>
      <c r="H48" s="332"/>
      <c r="I48" s="334"/>
      <c r="J48" s="350"/>
      <c r="K48" s="332"/>
      <c r="L48" s="350"/>
      <c r="M48" s="332"/>
      <c r="N48" s="351"/>
      <c r="O48" s="45"/>
      <c r="P48" s="297" t="s">
        <v>103</v>
      </c>
      <c r="Q48" s="231"/>
      <c r="R48" s="232"/>
      <c r="S48" s="48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15.75">
      <c r="A49" s="139"/>
      <c r="B49" s="299" t="s">
        <v>90</v>
      </c>
      <c r="C49" s="214"/>
      <c r="D49" s="220"/>
      <c r="E49" s="147"/>
      <c r="F49" s="334"/>
      <c r="G49" s="350"/>
      <c r="H49" s="332"/>
      <c r="I49" s="334"/>
      <c r="J49" s="350"/>
      <c r="K49" s="332"/>
      <c r="L49" s="350"/>
      <c r="M49" s="332"/>
      <c r="N49" s="351"/>
      <c r="O49" s="45"/>
      <c r="P49" s="299" t="s">
        <v>90</v>
      </c>
      <c r="Q49" s="214"/>
      <c r="R49" s="220"/>
      <c r="S49" s="48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15.75">
      <c r="A50" s="139"/>
      <c r="B50" s="300" t="s">
        <v>109</v>
      </c>
      <c r="C50" s="252"/>
      <c r="D50" s="253"/>
      <c r="E50" s="147"/>
      <c r="F50" s="380">
        <v>2261205</v>
      </c>
      <c r="G50" s="381">
        <v>1563579</v>
      </c>
      <c r="H50" s="332"/>
      <c r="I50" s="380">
        <v>120307</v>
      </c>
      <c r="J50" s="381">
        <v>848</v>
      </c>
      <c r="K50" s="332"/>
      <c r="L50" s="381"/>
      <c r="M50" s="332"/>
      <c r="N50" s="351">
        <f>+ROUND(+G50+J50+L50,0)</f>
        <v>1564427</v>
      </c>
      <c r="O50" s="45"/>
      <c r="P50" s="535" t="s">
        <v>249</v>
      </c>
      <c r="Q50" s="536"/>
      <c r="R50" s="537"/>
      <c r="S50" s="48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15.75">
      <c r="A51" s="139"/>
      <c r="B51" s="295" t="s">
        <v>100</v>
      </c>
      <c r="C51" s="248"/>
      <c r="D51" s="249"/>
      <c r="E51" s="17"/>
      <c r="F51" s="342">
        <v>33475</v>
      </c>
      <c r="G51" s="343">
        <v>27627</v>
      </c>
      <c r="H51" s="332"/>
      <c r="I51" s="342"/>
      <c r="J51" s="343"/>
      <c r="K51" s="332"/>
      <c r="L51" s="343"/>
      <c r="M51" s="332"/>
      <c r="N51" s="344">
        <f>+ROUND(+G51+J51+L51,0)</f>
        <v>27627</v>
      </c>
      <c r="O51" s="45"/>
      <c r="P51" s="538" t="s">
        <v>227</v>
      </c>
      <c r="Q51" s="539"/>
      <c r="R51" s="540"/>
      <c r="S51" s="48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ht="15.75">
      <c r="A52" s="139"/>
      <c r="B52" s="295" t="s">
        <v>112</v>
      </c>
      <c r="C52" s="248"/>
      <c r="D52" s="249"/>
      <c r="E52" s="17"/>
      <c r="F52" s="342">
        <v>94891</v>
      </c>
      <c r="G52" s="343">
        <v>63684</v>
      </c>
      <c r="H52" s="332"/>
      <c r="I52" s="342"/>
      <c r="J52" s="343"/>
      <c r="K52" s="332"/>
      <c r="L52" s="343"/>
      <c r="M52" s="332"/>
      <c r="N52" s="344">
        <f>+ROUND(+G52+J52+L52,0)</f>
        <v>63684</v>
      </c>
      <c r="O52" s="45"/>
      <c r="P52" s="538" t="s">
        <v>228</v>
      </c>
      <c r="Q52" s="539"/>
      <c r="R52" s="540"/>
      <c r="S52" s="48"/>
      <c r="T52" s="2"/>
      <c r="U52" s="2"/>
      <c r="V52" s="2"/>
      <c r="W52" s="2"/>
      <c r="X52" s="2"/>
      <c r="Y52" s="2"/>
      <c r="Z52" s="2"/>
      <c r="AA52" s="2"/>
      <c r="AB52" s="2"/>
    </row>
    <row r="53" spans="1:28" s="3" customFormat="1" ht="15.75">
      <c r="A53" s="139"/>
      <c r="B53" s="295" t="s">
        <v>81</v>
      </c>
      <c r="C53" s="248"/>
      <c r="D53" s="249"/>
      <c r="E53" s="17"/>
      <c r="F53" s="342">
        <v>2784498</v>
      </c>
      <c r="G53" s="343">
        <v>2644019</v>
      </c>
      <c r="H53" s="332"/>
      <c r="I53" s="342">
        <v>81938</v>
      </c>
      <c r="J53" s="343">
        <v>67887</v>
      </c>
      <c r="K53" s="332"/>
      <c r="L53" s="343"/>
      <c r="M53" s="332"/>
      <c r="N53" s="344">
        <f>+ROUND(+G53+J53+L53,0)</f>
        <v>2711906</v>
      </c>
      <c r="O53" s="45"/>
      <c r="P53" s="538" t="s">
        <v>229</v>
      </c>
      <c r="Q53" s="539"/>
      <c r="R53" s="540"/>
      <c r="S53" s="48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ht="15.75">
      <c r="A54" s="139"/>
      <c r="B54" s="296" t="s">
        <v>82</v>
      </c>
      <c r="C54" s="250"/>
      <c r="D54" s="251"/>
      <c r="E54" s="17"/>
      <c r="F54" s="342">
        <v>505471</v>
      </c>
      <c r="G54" s="343">
        <v>484567</v>
      </c>
      <c r="H54" s="332"/>
      <c r="I54" s="342">
        <v>15416</v>
      </c>
      <c r="J54" s="343">
        <v>12396</v>
      </c>
      <c r="K54" s="332"/>
      <c r="L54" s="343"/>
      <c r="M54" s="332"/>
      <c r="N54" s="344">
        <f>+ROUND(+G54+J54+L54,0)</f>
        <v>496963</v>
      </c>
      <c r="O54" s="45"/>
      <c r="P54" s="541" t="s">
        <v>230</v>
      </c>
      <c r="Q54" s="542"/>
      <c r="R54" s="543"/>
      <c r="S54" s="48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ht="15.75">
      <c r="A55" s="139"/>
      <c r="B55" s="243" t="s">
        <v>170</v>
      </c>
      <c r="C55" s="244"/>
      <c r="D55" s="245"/>
      <c r="E55" s="17"/>
      <c r="F55" s="382">
        <f>+ROUND(+SUM(F50:F54),0)</f>
        <v>5679540</v>
      </c>
      <c r="G55" s="383">
        <f>+ROUND(+SUM(G50:G54),0)</f>
        <v>4783476</v>
      </c>
      <c r="H55" s="332"/>
      <c r="I55" s="382">
        <f>+ROUND(+SUM(I50:I54),0)</f>
        <v>217661</v>
      </c>
      <c r="J55" s="383">
        <f>+ROUND(+SUM(J50:J54),0)</f>
        <v>81131</v>
      </c>
      <c r="K55" s="332"/>
      <c r="L55" s="383">
        <f>+ROUND(+SUM(L50:L54),0)</f>
        <v>0</v>
      </c>
      <c r="M55" s="332"/>
      <c r="N55" s="384">
        <f>+ROUND(+SUM(N50:N54),0)</f>
        <v>4864607</v>
      </c>
      <c r="O55" s="45"/>
      <c r="P55" s="544" t="s">
        <v>250</v>
      </c>
      <c r="Q55" s="545"/>
      <c r="R55" s="546"/>
      <c r="S55" s="48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ht="15.75">
      <c r="A56" s="139"/>
      <c r="B56" s="299" t="s">
        <v>101</v>
      </c>
      <c r="C56" s="214"/>
      <c r="D56" s="220"/>
      <c r="E56" s="147"/>
      <c r="F56" s="334"/>
      <c r="G56" s="350"/>
      <c r="H56" s="332"/>
      <c r="I56" s="334"/>
      <c r="J56" s="350"/>
      <c r="K56" s="332"/>
      <c r="L56" s="350"/>
      <c r="M56" s="332"/>
      <c r="N56" s="351"/>
      <c r="O56" s="45"/>
      <c r="P56" s="299" t="s">
        <v>101</v>
      </c>
      <c r="Q56" s="214"/>
      <c r="R56" s="220"/>
      <c r="S56" s="48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ht="15.75">
      <c r="A57" s="139"/>
      <c r="B57" s="300" t="s">
        <v>158</v>
      </c>
      <c r="C57" s="252"/>
      <c r="D57" s="253"/>
      <c r="E57" s="147"/>
      <c r="F57" s="380"/>
      <c r="G57" s="381"/>
      <c r="H57" s="332"/>
      <c r="I57" s="380"/>
      <c r="J57" s="381"/>
      <c r="K57" s="332"/>
      <c r="L57" s="381"/>
      <c r="M57" s="332"/>
      <c r="N57" s="351">
        <f>+ROUND(+G57+J57+L57,0)</f>
        <v>0</v>
      </c>
      <c r="O57" s="45"/>
      <c r="P57" s="535" t="s">
        <v>231</v>
      </c>
      <c r="Q57" s="536"/>
      <c r="R57" s="537"/>
      <c r="S57" s="48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ht="15.75">
      <c r="A58" s="139"/>
      <c r="B58" s="295" t="s">
        <v>159</v>
      </c>
      <c r="C58" s="248"/>
      <c r="D58" s="249"/>
      <c r="E58" s="17"/>
      <c r="F58" s="342">
        <v>2429345</v>
      </c>
      <c r="G58" s="343">
        <v>1929799</v>
      </c>
      <c r="H58" s="332"/>
      <c r="I58" s="342">
        <v>256653</v>
      </c>
      <c r="J58" s="343">
        <v>256653</v>
      </c>
      <c r="K58" s="332"/>
      <c r="L58" s="343"/>
      <c r="M58" s="332"/>
      <c r="N58" s="344">
        <f>+ROUND(+G58+J58+L58,0)</f>
        <v>2186452</v>
      </c>
      <c r="O58" s="45"/>
      <c r="P58" s="538" t="s">
        <v>232</v>
      </c>
      <c r="Q58" s="539"/>
      <c r="R58" s="540"/>
      <c r="S58" s="48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ht="15.75">
      <c r="A59" s="139"/>
      <c r="B59" s="295" t="s">
        <v>160</v>
      </c>
      <c r="C59" s="248"/>
      <c r="D59" s="249"/>
      <c r="E59" s="17"/>
      <c r="F59" s="342">
        <v>199566</v>
      </c>
      <c r="G59" s="343">
        <v>12000</v>
      </c>
      <c r="H59" s="332"/>
      <c r="I59" s="342"/>
      <c r="J59" s="343"/>
      <c r="K59" s="332"/>
      <c r="L59" s="343"/>
      <c r="M59" s="332"/>
      <c r="N59" s="344">
        <f>+ROUND(+G59+J59+L59,0)</f>
        <v>12000</v>
      </c>
      <c r="O59" s="45"/>
      <c r="P59" s="538" t="s">
        <v>233</v>
      </c>
      <c r="Q59" s="539"/>
      <c r="R59" s="540"/>
      <c r="S59" s="48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ht="15.75">
      <c r="A60" s="139"/>
      <c r="B60" s="296" t="s">
        <v>161</v>
      </c>
      <c r="C60" s="250"/>
      <c r="D60" s="251"/>
      <c r="E60" s="17"/>
      <c r="F60" s="385"/>
      <c r="G60" s="386"/>
      <c r="H60" s="332"/>
      <c r="I60" s="385"/>
      <c r="J60" s="386"/>
      <c r="K60" s="332"/>
      <c r="L60" s="386"/>
      <c r="M60" s="332"/>
      <c r="N60" s="387">
        <f>+ROUND(+G60+J60+L60,0)</f>
        <v>0</v>
      </c>
      <c r="O60" s="45"/>
      <c r="P60" s="541" t="s">
        <v>251</v>
      </c>
      <c r="Q60" s="542"/>
      <c r="R60" s="543"/>
      <c r="S60" s="48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ht="15.75">
      <c r="A61" s="139"/>
      <c r="B61" s="309" t="s">
        <v>138</v>
      </c>
      <c r="C61" s="268"/>
      <c r="D61" s="269"/>
      <c r="E61" s="17"/>
      <c r="F61" s="388"/>
      <c r="G61" s="389"/>
      <c r="H61" s="332"/>
      <c r="I61" s="388"/>
      <c r="J61" s="389"/>
      <c r="K61" s="332"/>
      <c r="L61" s="389"/>
      <c r="M61" s="332"/>
      <c r="N61" s="390">
        <f>+ROUND(+G61+J61+L61,0)</f>
        <v>0</v>
      </c>
      <c r="O61" s="45"/>
      <c r="P61" s="455" t="s">
        <v>252</v>
      </c>
      <c r="Q61" s="456"/>
      <c r="R61" s="457"/>
      <c r="S61" s="48"/>
      <c r="T61" s="2"/>
      <c r="U61" s="2"/>
      <c r="V61" s="2"/>
      <c r="W61" s="2"/>
      <c r="X61" s="2"/>
      <c r="Y61" s="2"/>
      <c r="Z61" s="2"/>
      <c r="AA61" s="2"/>
      <c r="AB61" s="2"/>
    </row>
    <row r="62" spans="1:28" s="3" customFormat="1" ht="15.75">
      <c r="A62" s="139"/>
      <c r="B62" s="243" t="s">
        <v>171</v>
      </c>
      <c r="C62" s="244"/>
      <c r="D62" s="245"/>
      <c r="E62" s="17"/>
      <c r="F62" s="382">
        <f>+ROUND(+SUM(F57:F60),0)</f>
        <v>2628911</v>
      </c>
      <c r="G62" s="383">
        <f>+ROUND(+SUM(G57:G60),0)</f>
        <v>1941799</v>
      </c>
      <c r="H62" s="332"/>
      <c r="I62" s="382">
        <f>+ROUND(+SUM(I57:I60),0)</f>
        <v>256653</v>
      </c>
      <c r="J62" s="383">
        <f>+ROUND(+SUM(J57:J60),0)</f>
        <v>256653</v>
      </c>
      <c r="K62" s="332"/>
      <c r="L62" s="383">
        <f>+ROUND(+SUM(L57:L60),0)</f>
        <v>0</v>
      </c>
      <c r="M62" s="332"/>
      <c r="N62" s="384">
        <f>+ROUND(+SUM(N57:N60),0)</f>
        <v>2198452</v>
      </c>
      <c r="O62" s="45"/>
      <c r="P62" s="544" t="s">
        <v>253</v>
      </c>
      <c r="Q62" s="545"/>
      <c r="R62" s="546"/>
      <c r="S62" s="48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ht="15.75">
      <c r="A63" s="139"/>
      <c r="B63" s="299" t="s">
        <v>89</v>
      </c>
      <c r="C63" s="214"/>
      <c r="D63" s="220"/>
      <c r="E63" s="147"/>
      <c r="F63" s="391"/>
      <c r="G63" s="392"/>
      <c r="H63" s="332"/>
      <c r="I63" s="391"/>
      <c r="J63" s="392"/>
      <c r="K63" s="332"/>
      <c r="L63" s="392"/>
      <c r="M63" s="332"/>
      <c r="N63" s="344"/>
      <c r="O63" s="45"/>
      <c r="P63" s="299" t="s">
        <v>89</v>
      </c>
      <c r="Q63" s="214"/>
      <c r="R63" s="220"/>
      <c r="S63" s="48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ht="15.75">
      <c r="A64" s="139"/>
      <c r="B64" s="300" t="s">
        <v>195</v>
      </c>
      <c r="C64" s="252"/>
      <c r="D64" s="253"/>
      <c r="E64" s="147"/>
      <c r="F64" s="380">
        <v>4100</v>
      </c>
      <c r="G64" s="381">
        <v>4075</v>
      </c>
      <c r="H64" s="332"/>
      <c r="I64" s="380"/>
      <c r="J64" s="381"/>
      <c r="K64" s="332"/>
      <c r="L64" s="381"/>
      <c r="M64" s="332"/>
      <c r="N64" s="351">
        <f>+ROUND(+G64+J64+L64,0)</f>
        <v>4075</v>
      </c>
      <c r="O64" s="45"/>
      <c r="P64" s="535" t="s">
        <v>234</v>
      </c>
      <c r="Q64" s="536"/>
      <c r="R64" s="537"/>
      <c r="S64" s="48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ht="15.75">
      <c r="A65" s="139"/>
      <c r="B65" s="296" t="s">
        <v>196</v>
      </c>
      <c r="C65" s="250"/>
      <c r="D65" s="251"/>
      <c r="E65" s="17"/>
      <c r="F65" s="342"/>
      <c r="G65" s="343"/>
      <c r="H65" s="332"/>
      <c r="I65" s="342"/>
      <c r="J65" s="343"/>
      <c r="K65" s="332"/>
      <c r="L65" s="343"/>
      <c r="M65" s="332"/>
      <c r="N65" s="344">
        <f>+ROUND(+G65+J65+L65,0)</f>
        <v>0</v>
      </c>
      <c r="O65" s="45"/>
      <c r="P65" s="538" t="s">
        <v>235</v>
      </c>
      <c r="Q65" s="539"/>
      <c r="R65" s="540"/>
      <c r="S65" s="48"/>
      <c r="T65" s="2"/>
      <c r="U65" s="2"/>
      <c r="V65" s="2"/>
      <c r="W65" s="2"/>
      <c r="X65" s="2"/>
      <c r="Y65" s="2"/>
      <c r="Z65" s="2"/>
      <c r="AA65" s="2"/>
      <c r="AB65" s="2"/>
    </row>
    <row r="66" spans="1:28" s="3" customFormat="1" ht="15.75">
      <c r="A66" s="139"/>
      <c r="B66" s="243" t="s">
        <v>172</v>
      </c>
      <c r="C66" s="244"/>
      <c r="D66" s="245"/>
      <c r="E66" s="17"/>
      <c r="F66" s="382">
        <f>+ROUND(+SUM(F64:F65),0)</f>
        <v>4100</v>
      </c>
      <c r="G66" s="383">
        <f>+ROUND(+SUM(G64:G65),0)</f>
        <v>4075</v>
      </c>
      <c r="H66" s="332"/>
      <c r="I66" s="382">
        <f>+ROUND(+SUM(I64:I65),0)</f>
        <v>0</v>
      </c>
      <c r="J66" s="383">
        <f>+ROUND(+SUM(J64:J65),0)</f>
        <v>0</v>
      </c>
      <c r="K66" s="332"/>
      <c r="L66" s="383">
        <f>+ROUND(+SUM(L64:L65),0)</f>
        <v>0</v>
      </c>
      <c r="M66" s="332"/>
      <c r="N66" s="384">
        <f>+ROUND(+SUM(N64:N65),0)</f>
        <v>4075</v>
      </c>
      <c r="O66" s="45"/>
      <c r="P66" s="544" t="s">
        <v>254</v>
      </c>
      <c r="Q66" s="545"/>
      <c r="R66" s="546"/>
      <c r="S66" s="48"/>
      <c r="T66" s="2"/>
      <c r="U66" s="2"/>
      <c r="V66" s="2"/>
      <c r="W66" s="2"/>
      <c r="X66" s="2"/>
      <c r="Y66" s="2"/>
      <c r="Z66" s="2"/>
      <c r="AA66" s="2"/>
      <c r="AB66" s="2"/>
    </row>
    <row r="67" spans="1:28" s="3" customFormat="1" ht="15.75">
      <c r="A67" s="139"/>
      <c r="B67" s="299" t="s">
        <v>83</v>
      </c>
      <c r="C67" s="214"/>
      <c r="D67" s="220"/>
      <c r="E67" s="147"/>
      <c r="F67" s="391"/>
      <c r="G67" s="392"/>
      <c r="H67" s="332"/>
      <c r="I67" s="391"/>
      <c r="J67" s="392"/>
      <c r="K67" s="332"/>
      <c r="L67" s="392"/>
      <c r="M67" s="332"/>
      <c r="N67" s="344"/>
      <c r="O67" s="45"/>
      <c r="P67" s="299" t="s">
        <v>83</v>
      </c>
      <c r="Q67" s="214"/>
      <c r="R67" s="220"/>
      <c r="S67" s="48"/>
      <c r="T67" s="2"/>
      <c r="U67" s="2"/>
      <c r="V67" s="2"/>
      <c r="W67" s="2"/>
      <c r="X67" s="2"/>
      <c r="Y67" s="2"/>
      <c r="Z67" s="2"/>
      <c r="AA67" s="2"/>
      <c r="AB67" s="2"/>
    </row>
    <row r="68" spans="1:28" s="3" customFormat="1" ht="15.75">
      <c r="A68" s="139"/>
      <c r="B68" s="300" t="s">
        <v>84</v>
      </c>
      <c r="C68" s="252"/>
      <c r="D68" s="253"/>
      <c r="E68" s="147"/>
      <c r="F68" s="380">
        <v>32235</v>
      </c>
      <c r="G68" s="381">
        <v>29716</v>
      </c>
      <c r="H68" s="332"/>
      <c r="I68" s="380"/>
      <c r="J68" s="381"/>
      <c r="K68" s="332"/>
      <c r="L68" s="381"/>
      <c r="M68" s="332"/>
      <c r="N68" s="351">
        <f>+ROUND(+G68+J68+L68,0)</f>
        <v>29716</v>
      </c>
      <c r="O68" s="45"/>
      <c r="P68" s="535" t="s">
        <v>236</v>
      </c>
      <c r="Q68" s="536"/>
      <c r="R68" s="537"/>
      <c r="S68" s="48"/>
      <c r="T68" s="2"/>
      <c r="U68" s="2"/>
      <c r="V68" s="2"/>
      <c r="W68" s="2"/>
      <c r="X68" s="2"/>
      <c r="Y68" s="2"/>
      <c r="Z68" s="2"/>
      <c r="AA68" s="2"/>
      <c r="AB68" s="2"/>
    </row>
    <row r="69" spans="1:28" s="3" customFormat="1" ht="15.75">
      <c r="A69" s="139"/>
      <c r="B69" s="296" t="s">
        <v>85</v>
      </c>
      <c r="C69" s="250"/>
      <c r="D69" s="251"/>
      <c r="E69" s="17"/>
      <c r="F69" s="342"/>
      <c r="G69" s="343"/>
      <c r="H69" s="332"/>
      <c r="I69" s="342"/>
      <c r="J69" s="343"/>
      <c r="K69" s="332"/>
      <c r="L69" s="343"/>
      <c r="M69" s="332"/>
      <c r="N69" s="344">
        <f>+ROUND(+G69+J69+L69,0)</f>
        <v>0</v>
      </c>
      <c r="O69" s="45"/>
      <c r="P69" s="538" t="s">
        <v>237</v>
      </c>
      <c r="Q69" s="539"/>
      <c r="R69" s="540"/>
      <c r="S69" s="48"/>
      <c r="T69" s="2"/>
      <c r="U69" s="2"/>
      <c r="V69" s="2"/>
      <c r="W69" s="2"/>
      <c r="X69" s="2"/>
      <c r="Y69" s="2"/>
      <c r="Z69" s="2"/>
      <c r="AA69" s="2"/>
      <c r="AB69" s="2"/>
    </row>
    <row r="70" spans="1:28" s="3" customFormat="1" ht="15.75">
      <c r="A70" s="139"/>
      <c r="B70" s="243" t="s">
        <v>173</v>
      </c>
      <c r="C70" s="244"/>
      <c r="D70" s="245"/>
      <c r="E70" s="17"/>
      <c r="F70" s="382">
        <f>+ROUND(+SUM(F68:F69),0)</f>
        <v>32235</v>
      </c>
      <c r="G70" s="383">
        <f>+ROUND(+SUM(G68:G69),0)</f>
        <v>29716</v>
      </c>
      <c r="H70" s="332"/>
      <c r="I70" s="382">
        <f>+ROUND(+SUM(I68:I69),0)</f>
        <v>0</v>
      </c>
      <c r="J70" s="383">
        <f>+ROUND(+SUM(J68:J69),0)</f>
        <v>0</v>
      </c>
      <c r="K70" s="332"/>
      <c r="L70" s="383">
        <f>+ROUND(+SUM(L68:L69),0)</f>
        <v>0</v>
      </c>
      <c r="M70" s="332"/>
      <c r="N70" s="384">
        <f>+ROUND(+SUM(N68:N69),0)</f>
        <v>29716</v>
      </c>
      <c r="O70" s="45"/>
      <c r="P70" s="544" t="s">
        <v>255</v>
      </c>
      <c r="Q70" s="545"/>
      <c r="R70" s="546"/>
      <c r="S70" s="48"/>
      <c r="T70" s="2"/>
      <c r="U70" s="2"/>
      <c r="V70" s="2"/>
      <c r="W70" s="2"/>
      <c r="X70" s="2"/>
      <c r="Y70" s="2"/>
      <c r="Z70" s="2"/>
      <c r="AA70" s="2"/>
      <c r="AB70" s="2"/>
    </row>
    <row r="71" spans="1:28" s="3" customFormat="1" ht="15.75">
      <c r="A71" s="139"/>
      <c r="B71" s="299" t="s">
        <v>86</v>
      </c>
      <c r="C71" s="214"/>
      <c r="D71" s="220"/>
      <c r="E71" s="147"/>
      <c r="F71" s="391"/>
      <c r="G71" s="392"/>
      <c r="H71" s="332"/>
      <c r="I71" s="391"/>
      <c r="J71" s="392"/>
      <c r="K71" s="332"/>
      <c r="L71" s="392"/>
      <c r="M71" s="332"/>
      <c r="N71" s="344"/>
      <c r="O71" s="45"/>
      <c r="P71" s="299" t="s">
        <v>86</v>
      </c>
      <c r="Q71" s="214"/>
      <c r="R71" s="220"/>
      <c r="S71" s="48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ht="15.75">
      <c r="A72" s="139"/>
      <c r="B72" s="300" t="s">
        <v>87</v>
      </c>
      <c r="C72" s="252"/>
      <c r="D72" s="253"/>
      <c r="E72" s="147"/>
      <c r="F72" s="380">
        <v>149367</v>
      </c>
      <c r="G72" s="381">
        <v>147697</v>
      </c>
      <c r="H72" s="332"/>
      <c r="I72" s="380"/>
      <c r="J72" s="381"/>
      <c r="K72" s="332"/>
      <c r="L72" s="381"/>
      <c r="M72" s="332"/>
      <c r="N72" s="351">
        <f>+ROUND(+G72+J72+L72,0)</f>
        <v>147697</v>
      </c>
      <c r="O72" s="45"/>
      <c r="P72" s="535" t="s">
        <v>238</v>
      </c>
      <c r="Q72" s="536"/>
      <c r="R72" s="537"/>
      <c r="S72" s="48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ht="15.75">
      <c r="A73" s="139"/>
      <c r="B73" s="296" t="s">
        <v>88</v>
      </c>
      <c r="C73" s="250"/>
      <c r="D73" s="251"/>
      <c r="E73" s="17"/>
      <c r="F73" s="342"/>
      <c r="G73" s="343"/>
      <c r="H73" s="332"/>
      <c r="I73" s="342"/>
      <c r="J73" s="343"/>
      <c r="K73" s="332"/>
      <c r="L73" s="343"/>
      <c r="M73" s="332"/>
      <c r="N73" s="344">
        <f>+ROUND(+G73+J73+L73,0)</f>
        <v>0</v>
      </c>
      <c r="O73" s="45"/>
      <c r="P73" s="538" t="s">
        <v>256</v>
      </c>
      <c r="Q73" s="539"/>
      <c r="R73" s="540"/>
      <c r="S73" s="48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ht="15.75">
      <c r="A74" s="139"/>
      <c r="B74" s="243" t="s">
        <v>174</v>
      </c>
      <c r="C74" s="244"/>
      <c r="D74" s="245"/>
      <c r="E74" s="17"/>
      <c r="F74" s="382">
        <f>+ROUND(+SUM(F72:F73),0)</f>
        <v>149367</v>
      </c>
      <c r="G74" s="383">
        <f>+ROUND(+SUM(G72:G73),0)</f>
        <v>147697</v>
      </c>
      <c r="H74" s="332"/>
      <c r="I74" s="382">
        <f>+ROUND(+SUM(I72:I73),0)</f>
        <v>0</v>
      </c>
      <c r="J74" s="383">
        <f>+ROUND(+SUM(J72:J73),0)</f>
        <v>0</v>
      </c>
      <c r="K74" s="332"/>
      <c r="L74" s="383">
        <f>+ROUND(+SUM(L72:L73),0)</f>
        <v>0</v>
      </c>
      <c r="M74" s="332"/>
      <c r="N74" s="384">
        <f>+ROUND(+SUM(N72:N73),0)</f>
        <v>147697</v>
      </c>
      <c r="O74" s="45"/>
      <c r="P74" s="544" t="s">
        <v>257</v>
      </c>
      <c r="Q74" s="545"/>
      <c r="R74" s="546"/>
      <c r="S74" s="48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ht="6.75" customHeight="1">
      <c r="A75" s="139"/>
      <c r="B75" s="265"/>
      <c r="C75" s="266"/>
      <c r="D75" s="267"/>
      <c r="E75" s="17"/>
      <c r="F75" s="391"/>
      <c r="G75" s="392"/>
      <c r="H75" s="332"/>
      <c r="I75" s="391"/>
      <c r="J75" s="392"/>
      <c r="K75" s="332"/>
      <c r="L75" s="392"/>
      <c r="M75" s="332"/>
      <c r="N75" s="344"/>
      <c r="O75" s="45"/>
      <c r="P75" s="458"/>
      <c r="Q75" s="459"/>
      <c r="R75" s="460"/>
      <c r="S75" s="48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ht="16.5" thickBot="1">
      <c r="A76" s="139"/>
      <c r="B76" s="310" t="s">
        <v>185</v>
      </c>
      <c r="C76" s="279"/>
      <c r="D76" s="280"/>
      <c r="E76" s="17"/>
      <c r="F76" s="393">
        <f>+ROUND(F55+F62+F66+F70+F74,0)</f>
        <v>8494153</v>
      </c>
      <c r="G76" s="394">
        <f>+ROUND(G55+G62+G66+G70+G74,0)</f>
        <v>6906763</v>
      </c>
      <c r="H76" s="332"/>
      <c r="I76" s="393">
        <f>+ROUND(I55+I62+I66+I70+I74,0)</f>
        <v>474314</v>
      </c>
      <c r="J76" s="394">
        <f>+ROUND(J55+J62+J66+J70+J74,0)</f>
        <v>337784</v>
      </c>
      <c r="K76" s="332"/>
      <c r="L76" s="394">
        <f>+ROUND(L55+L62+L66+L70+L74,0)</f>
        <v>0</v>
      </c>
      <c r="M76" s="332"/>
      <c r="N76" s="395">
        <f>+ROUND(N55+N62+N66+N70+N74,0)</f>
        <v>7244547</v>
      </c>
      <c r="O76" s="45"/>
      <c r="P76" s="559" t="s">
        <v>258</v>
      </c>
      <c r="Q76" s="560"/>
      <c r="R76" s="561"/>
      <c r="S76" s="49"/>
      <c r="T76" s="8"/>
      <c r="U76" s="8"/>
      <c r="V76" s="8"/>
      <c r="W76" s="8"/>
      <c r="X76" s="8"/>
      <c r="Y76" s="8"/>
      <c r="Z76" s="9"/>
      <c r="AA76" s="8"/>
      <c r="AB76" s="8"/>
    </row>
    <row r="77" spans="1:28" s="3" customFormat="1" ht="15.75">
      <c r="A77" s="139"/>
      <c r="B77" s="297" t="s">
        <v>107</v>
      </c>
      <c r="C77" s="213"/>
      <c r="D77" s="219"/>
      <c r="E77" s="17"/>
      <c r="F77" s="334"/>
      <c r="G77" s="350"/>
      <c r="H77" s="332"/>
      <c r="I77" s="334"/>
      <c r="J77" s="350"/>
      <c r="K77" s="332"/>
      <c r="L77" s="350"/>
      <c r="M77" s="332"/>
      <c r="N77" s="351"/>
      <c r="O77" s="45"/>
      <c r="P77" s="297" t="s">
        <v>107</v>
      </c>
      <c r="Q77" s="231"/>
      <c r="R77" s="232"/>
      <c r="S77" s="48"/>
      <c r="T77" s="2"/>
      <c r="U77" s="2"/>
      <c r="V77" s="2"/>
      <c r="W77" s="2"/>
      <c r="X77" s="2"/>
      <c r="Y77" s="2"/>
      <c r="Z77" s="2"/>
      <c r="AA77" s="2"/>
      <c r="AB77" s="2"/>
    </row>
    <row r="78" spans="1:28" s="3" customFormat="1" ht="15.75">
      <c r="A78" s="139"/>
      <c r="B78" s="300" t="s">
        <v>106</v>
      </c>
      <c r="C78" s="252"/>
      <c r="D78" s="253"/>
      <c r="E78" s="17"/>
      <c r="F78" s="336">
        <v>4279020</v>
      </c>
      <c r="G78" s="337">
        <v>4107952</v>
      </c>
      <c r="H78" s="332"/>
      <c r="I78" s="336">
        <v>447833</v>
      </c>
      <c r="J78" s="337">
        <v>438345</v>
      </c>
      <c r="K78" s="332"/>
      <c r="L78" s="337"/>
      <c r="M78" s="332"/>
      <c r="N78" s="338">
        <f>+ROUND(+G78+J78+L78,0)</f>
        <v>4546297</v>
      </c>
      <c r="O78" s="45"/>
      <c r="P78" s="535" t="s">
        <v>239</v>
      </c>
      <c r="Q78" s="536"/>
      <c r="R78" s="537"/>
      <c r="S78" s="48"/>
      <c r="T78" s="2"/>
      <c r="U78" s="2"/>
      <c r="V78" s="2"/>
      <c r="W78" s="2"/>
      <c r="X78" s="2"/>
      <c r="Y78" s="2"/>
      <c r="Z78" s="2"/>
      <c r="AA78" s="2"/>
      <c r="AB78" s="2"/>
    </row>
    <row r="79" spans="1:28" s="3" customFormat="1" ht="15.75">
      <c r="A79" s="139"/>
      <c r="B79" s="296" t="s">
        <v>102</v>
      </c>
      <c r="C79" s="250"/>
      <c r="D79" s="251"/>
      <c r="E79" s="17"/>
      <c r="F79" s="342">
        <v>9488</v>
      </c>
      <c r="G79" s="343">
        <v>9488</v>
      </c>
      <c r="H79" s="332"/>
      <c r="I79" s="342">
        <v>-18976</v>
      </c>
      <c r="J79" s="343">
        <v>-9488</v>
      </c>
      <c r="K79" s="332"/>
      <c r="L79" s="343"/>
      <c r="M79" s="332"/>
      <c r="N79" s="344">
        <f>+ROUND(+G79+J79+L79,0)</f>
        <v>0</v>
      </c>
      <c r="O79" s="45"/>
      <c r="P79" s="538" t="s">
        <v>240</v>
      </c>
      <c r="Q79" s="539"/>
      <c r="R79" s="540"/>
      <c r="S79" s="48"/>
      <c r="T79" s="2"/>
      <c r="U79" s="2"/>
      <c r="V79" s="2"/>
      <c r="W79" s="2"/>
      <c r="X79" s="2"/>
      <c r="Y79" s="2"/>
      <c r="Z79" s="2"/>
      <c r="AA79" s="2"/>
      <c r="AB79" s="2"/>
    </row>
    <row r="80" spans="1:28" s="3" customFormat="1" ht="16.5" thickBot="1">
      <c r="A80" s="139"/>
      <c r="B80" s="311" t="s">
        <v>131</v>
      </c>
      <c r="C80" s="237"/>
      <c r="D80" s="238"/>
      <c r="E80" s="17"/>
      <c r="F80" s="396">
        <f>+ROUND(F78+F79,0)</f>
        <v>4288508</v>
      </c>
      <c r="G80" s="397">
        <f>+ROUND(G78+G79,0)</f>
        <v>4117440</v>
      </c>
      <c r="H80" s="332"/>
      <c r="I80" s="396">
        <f>+ROUND(I78+I79,0)</f>
        <v>428857</v>
      </c>
      <c r="J80" s="397">
        <f>+ROUND(J78+J79,0)</f>
        <v>428857</v>
      </c>
      <c r="K80" s="332"/>
      <c r="L80" s="397">
        <f>+ROUND(L78+L79,0)</f>
        <v>0</v>
      </c>
      <c r="M80" s="332"/>
      <c r="N80" s="398">
        <f>+ROUND(N78+N79,0)</f>
        <v>4546297</v>
      </c>
      <c r="O80" s="45"/>
      <c r="P80" s="562" t="s">
        <v>259</v>
      </c>
      <c r="Q80" s="563"/>
      <c r="R80" s="564"/>
      <c r="S80" s="49"/>
      <c r="T80" s="8"/>
      <c r="U80" s="8"/>
      <c r="V80" s="8"/>
      <c r="W80" s="8"/>
      <c r="X80" s="8"/>
      <c r="Y80" s="8"/>
      <c r="Z80" s="9"/>
      <c r="AA80" s="8"/>
      <c r="AB80" s="8"/>
    </row>
    <row r="81" spans="1:28" s="3" customFormat="1" ht="16.5" customHeight="1" thickBot="1">
      <c r="A81" s="139"/>
      <c r="B81" s="515">
        <f>+IF(+SUM(F81:N81)=0,0,"Контрола: дефицит/излишък = финансиране с обратен знак (Г. + Д. = 0)")</f>
        <v>0</v>
      </c>
      <c r="C81" s="516"/>
      <c r="D81" s="517"/>
      <c r="E81" s="17"/>
      <c r="F81" s="185">
        <f>+ROUND(F82,0)+ROUND(F83,0)</f>
        <v>0</v>
      </c>
      <c r="G81" s="186">
        <f>+ROUND(G82,0)+ROUND(G83,0)</f>
        <v>0</v>
      </c>
      <c r="H81" s="17"/>
      <c r="I81" s="185">
        <f>+ROUND(I82,0)+ROUND(I83,0)</f>
        <v>0</v>
      </c>
      <c r="J81" s="186">
        <f>+ROUND(J82,0)+ROUND(J83,0)</f>
        <v>0</v>
      </c>
      <c r="K81" s="17"/>
      <c r="L81" s="186">
        <f>+ROUND(L82,0)+ROUND(L83,0)</f>
        <v>0</v>
      </c>
      <c r="M81" s="17"/>
      <c r="N81" s="187">
        <f>+ROUND(N82,0)+ROUND(N83,0)</f>
        <v>0</v>
      </c>
      <c r="O81" s="45"/>
      <c r="P81" s="461"/>
      <c r="Q81" s="462"/>
      <c r="R81" s="463"/>
      <c r="S81" s="48"/>
      <c r="T81" s="2"/>
      <c r="U81" s="2"/>
      <c r="V81" s="2"/>
      <c r="W81" s="2"/>
      <c r="X81" s="2"/>
      <c r="Y81" s="2"/>
      <c r="Z81" s="2"/>
      <c r="AA81" s="2"/>
      <c r="AB81" s="2"/>
    </row>
    <row r="82" spans="1:28" s="3" customFormat="1" ht="19.5" thickTop="1">
      <c r="A82" s="139"/>
      <c r="B82" s="318" t="s">
        <v>147</v>
      </c>
      <c r="C82" s="233"/>
      <c r="D82" s="234"/>
      <c r="E82" s="17"/>
      <c r="F82" s="421">
        <f>+ROUND(F47,0)-ROUND(F76,0)+ROUND(F80,0)</f>
        <v>-1606339</v>
      </c>
      <c r="G82" s="422">
        <f>+ROUND(G47,0)-ROUND(G76,0)+ROUND(G80,0)</f>
        <v>-1291875</v>
      </c>
      <c r="H82" s="332"/>
      <c r="I82" s="421">
        <f>+ROUND(I47,0)-ROUND(I76,0)+ROUND(I80,0)</f>
        <v>-45457</v>
      </c>
      <c r="J82" s="422">
        <f>+ROUND(J47,0)-ROUND(J76,0)+ROUND(J80,0)</f>
        <v>91073</v>
      </c>
      <c r="K82" s="332"/>
      <c r="L82" s="422">
        <f>+ROUND(L47,0)-ROUND(L76,0)+ROUND(L80,0)</f>
        <v>0</v>
      </c>
      <c r="M82" s="332"/>
      <c r="N82" s="423">
        <f>+ROUND(N47,0)-ROUND(N76,0)+ROUND(N80,0)</f>
        <v>-1200802</v>
      </c>
      <c r="O82" s="46"/>
      <c r="P82" s="464" t="s">
        <v>147</v>
      </c>
      <c r="Q82" s="465"/>
      <c r="R82" s="466"/>
      <c r="S82" s="49"/>
      <c r="T82" s="8"/>
      <c r="U82" s="8"/>
      <c r="V82" s="8"/>
      <c r="W82" s="8"/>
      <c r="X82" s="8"/>
      <c r="Y82" s="8"/>
      <c r="Z82" s="9"/>
      <c r="AA82" s="8"/>
      <c r="AB82" s="8"/>
    </row>
    <row r="83" spans="1:28" s="3" customFormat="1" ht="19.5" thickBot="1">
      <c r="A83" s="139"/>
      <c r="B83" s="319" t="s">
        <v>141</v>
      </c>
      <c r="C83" s="235"/>
      <c r="D83" s="236"/>
      <c r="E83" s="148"/>
      <c r="F83" s="424">
        <f>+ROUND(F100,0)+ROUND(F119,0)+ROUND(F125,0)-ROUND(F130,0)</f>
        <v>1606339</v>
      </c>
      <c r="G83" s="425">
        <f>+ROUND(G100,0)+ROUND(G119,0)+ROUND(G125,0)-ROUND(G130,0)</f>
        <v>1291875</v>
      </c>
      <c r="H83" s="332"/>
      <c r="I83" s="424">
        <f>+ROUND(I100,0)+ROUND(I119,0)+ROUND(I125,0)-ROUND(I130,0)</f>
        <v>45457</v>
      </c>
      <c r="J83" s="425">
        <f>+ROUND(J100,0)+ROUND(J119,0)+ROUND(J125,0)-ROUND(J130,0)</f>
        <v>-91073</v>
      </c>
      <c r="K83" s="332"/>
      <c r="L83" s="425">
        <f>+ROUND(L100,0)+ROUND(L119,0)+ROUND(L125,0)-ROUND(L130,0)</f>
        <v>0</v>
      </c>
      <c r="M83" s="332"/>
      <c r="N83" s="426">
        <f>+ROUND(N100,0)+ROUND(N119,0)+ROUND(N125,0)-ROUND(N130,0)</f>
        <v>1200802</v>
      </c>
      <c r="O83" s="46"/>
      <c r="P83" s="467" t="s">
        <v>141</v>
      </c>
      <c r="Q83" s="468"/>
      <c r="R83" s="469"/>
      <c r="S83" s="49"/>
      <c r="T83" s="8"/>
      <c r="U83" s="8"/>
      <c r="V83" s="8"/>
      <c r="W83" s="8"/>
      <c r="X83" s="8"/>
      <c r="Y83" s="8"/>
      <c r="Z83" s="9"/>
      <c r="AA83" s="8"/>
      <c r="AB83" s="8"/>
    </row>
    <row r="84" spans="1:28" s="3" customFormat="1" ht="16.5" thickTop="1">
      <c r="A84" s="139"/>
      <c r="B84" s="297" t="s">
        <v>126</v>
      </c>
      <c r="C84" s="231"/>
      <c r="D84" s="232"/>
      <c r="E84" s="17"/>
      <c r="F84" s="331"/>
      <c r="G84" s="348"/>
      <c r="H84" s="332"/>
      <c r="I84" s="331"/>
      <c r="J84" s="348"/>
      <c r="K84" s="332"/>
      <c r="L84" s="348"/>
      <c r="M84" s="332"/>
      <c r="N84" s="349"/>
      <c r="O84" s="45"/>
      <c r="P84" s="297" t="s">
        <v>126</v>
      </c>
      <c r="Q84" s="231"/>
      <c r="R84" s="232"/>
      <c r="S84" s="48"/>
      <c r="T84" s="2"/>
      <c r="U84" s="2"/>
      <c r="V84" s="2"/>
      <c r="W84" s="2"/>
      <c r="X84" s="2"/>
      <c r="Y84" s="2"/>
      <c r="Z84" s="2"/>
      <c r="AA84" s="2"/>
      <c r="AB84" s="2"/>
    </row>
    <row r="85" spans="1:28" s="3" customFormat="1" ht="15.75">
      <c r="A85" s="139"/>
      <c r="B85" s="298" t="s">
        <v>134</v>
      </c>
      <c r="C85" s="246"/>
      <c r="D85" s="247"/>
      <c r="E85" s="17"/>
      <c r="F85" s="375"/>
      <c r="G85" s="376"/>
      <c r="H85" s="332"/>
      <c r="I85" s="375"/>
      <c r="J85" s="376"/>
      <c r="K85" s="332"/>
      <c r="L85" s="376"/>
      <c r="M85" s="332"/>
      <c r="N85" s="338"/>
      <c r="O85" s="45"/>
      <c r="P85" s="298" t="s">
        <v>134</v>
      </c>
      <c r="Q85" s="246"/>
      <c r="R85" s="247"/>
      <c r="S85" s="48"/>
      <c r="T85" s="2"/>
      <c r="U85" s="2"/>
      <c r="V85" s="2"/>
      <c r="W85" s="2"/>
      <c r="X85" s="2"/>
      <c r="Y85" s="2"/>
      <c r="Z85" s="2"/>
      <c r="AA85" s="2"/>
      <c r="AB85" s="2"/>
    </row>
    <row r="86" spans="1:28" s="3" customFormat="1" ht="15.75">
      <c r="A86" s="139"/>
      <c r="B86" s="295" t="s">
        <v>135</v>
      </c>
      <c r="C86" s="248"/>
      <c r="D86" s="249"/>
      <c r="E86" s="17"/>
      <c r="F86" s="339"/>
      <c r="G86" s="340"/>
      <c r="H86" s="332"/>
      <c r="I86" s="339"/>
      <c r="J86" s="340"/>
      <c r="K86" s="332"/>
      <c r="L86" s="340"/>
      <c r="M86" s="332"/>
      <c r="N86" s="341">
        <f>+ROUND(+G86+J86+L86,0)</f>
        <v>0</v>
      </c>
      <c r="O86" s="45"/>
      <c r="P86" s="535" t="s">
        <v>260</v>
      </c>
      <c r="Q86" s="536"/>
      <c r="R86" s="537"/>
      <c r="S86" s="48"/>
      <c r="T86" s="2"/>
      <c r="U86" s="2"/>
      <c r="V86" s="2"/>
      <c r="W86" s="2"/>
      <c r="X86" s="2"/>
      <c r="Y86" s="2"/>
      <c r="Z86" s="2"/>
      <c r="AA86" s="2"/>
      <c r="AB86" s="2"/>
    </row>
    <row r="87" spans="1:28" s="3" customFormat="1" ht="15.75">
      <c r="A87" s="139"/>
      <c r="B87" s="296" t="s">
        <v>133</v>
      </c>
      <c r="C87" s="250"/>
      <c r="D87" s="251"/>
      <c r="E87" s="17"/>
      <c r="F87" s="342"/>
      <c r="G87" s="343"/>
      <c r="H87" s="332"/>
      <c r="I87" s="342"/>
      <c r="J87" s="343"/>
      <c r="K87" s="332"/>
      <c r="L87" s="343"/>
      <c r="M87" s="332"/>
      <c r="N87" s="344">
        <f>+ROUND(+G87+J87+L87,0)</f>
        <v>0</v>
      </c>
      <c r="O87" s="45"/>
      <c r="P87" s="538" t="s">
        <v>261</v>
      </c>
      <c r="Q87" s="539"/>
      <c r="R87" s="540"/>
      <c r="S87" s="48"/>
      <c r="T87" s="2"/>
      <c r="U87" s="2"/>
      <c r="V87" s="2"/>
      <c r="W87" s="2"/>
      <c r="X87" s="2"/>
      <c r="Y87" s="2"/>
      <c r="Z87" s="2"/>
      <c r="AA87" s="2"/>
      <c r="AB87" s="2"/>
    </row>
    <row r="88" spans="1:28" s="3" customFormat="1" ht="15.75">
      <c r="A88" s="139"/>
      <c r="B88" s="240" t="s">
        <v>175</v>
      </c>
      <c r="C88" s="241"/>
      <c r="D88" s="242"/>
      <c r="E88" s="17"/>
      <c r="F88" s="345">
        <f>+ROUND(+SUM(F86:F87),0)</f>
        <v>0</v>
      </c>
      <c r="G88" s="346">
        <f>+ROUND(+SUM(G86:G87),0)</f>
        <v>0</v>
      </c>
      <c r="H88" s="332"/>
      <c r="I88" s="345">
        <f>+ROUND(+SUM(I86:I87),0)</f>
        <v>0</v>
      </c>
      <c r="J88" s="346">
        <f>+ROUND(+SUM(J86:J87),0)</f>
        <v>0</v>
      </c>
      <c r="K88" s="332"/>
      <c r="L88" s="346">
        <f>+ROUND(+SUM(L86:L87),0)</f>
        <v>0</v>
      </c>
      <c r="M88" s="332"/>
      <c r="N88" s="347">
        <f>+ROUND(+SUM(N86:N87),0)</f>
        <v>0</v>
      </c>
      <c r="O88" s="45"/>
      <c r="P88" s="544" t="s">
        <v>262</v>
      </c>
      <c r="Q88" s="545"/>
      <c r="R88" s="546"/>
      <c r="S88" s="48"/>
      <c r="T88" s="2"/>
      <c r="U88" s="2"/>
      <c r="V88" s="2"/>
      <c r="W88" s="2"/>
      <c r="X88" s="2"/>
      <c r="Y88" s="2"/>
      <c r="Z88" s="2"/>
      <c r="AA88" s="2"/>
      <c r="AB88" s="2"/>
    </row>
    <row r="89" spans="1:28" s="3" customFormat="1" ht="15.75">
      <c r="A89" s="139"/>
      <c r="B89" s="299" t="s">
        <v>117</v>
      </c>
      <c r="C89" s="214"/>
      <c r="D89" s="220"/>
      <c r="E89" s="17"/>
      <c r="F89" s="331"/>
      <c r="G89" s="348"/>
      <c r="H89" s="332"/>
      <c r="I89" s="331"/>
      <c r="J89" s="348"/>
      <c r="K89" s="332"/>
      <c r="L89" s="348"/>
      <c r="M89" s="332"/>
      <c r="N89" s="349"/>
      <c r="O89" s="45"/>
      <c r="P89" s="299" t="s">
        <v>117</v>
      </c>
      <c r="Q89" s="214"/>
      <c r="R89" s="220"/>
      <c r="S89" s="48"/>
      <c r="T89" s="2"/>
      <c r="U89" s="2"/>
      <c r="V89" s="2"/>
      <c r="W89" s="2"/>
      <c r="X89" s="2"/>
      <c r="Y89" s="2"/>
      <c r="Z89" s="2"/>
      <c r="AA89" s="2"/>
      <c r="AB89" s="2"/>
    </row>
    <row r="90" spans="1:28" s="3" customFormat="1" ht="15.75">
      <c r="A90" s="139"/>
      <c r="B90" s="300" t="s">
        <v>120</v>
      </c>
      <c r="C90" s="252"/>
      <c r="D90" s="253"/>
      <c r="E90" s="17"/>
      <c r="F90" s="336"/>
      <c r="G90" s="337"/>
      <c r="H90" s="332"/>
      <c r="I90" s="336"/>
      <c r="J90" s="337"/>
      <c r="K90" s="332"/>
      <c r="L90" s="337"/>
      <c r="M90" s="332"/>
      <c r="N90" s="338">
        <f>+ROUND(+G90+J90+L90,0)</f>
        <v>0</v>
      </c>
      <c r="O90" s="45"/>
      <c r="P90" s="535" t="s">
        <v>263</v>
      </c>
      <c r="Q90" s="536"/>
      <c r="R90" s="537"/>
      <c r="S90" s="48"/>
      <c r="T90" s="2"/>
      <c r="U90" s="2"/>
      <c r="V90" s="2"/>
      <c r="W90" s="2"/>
      <c r="X90" s="2"/>
      <c r="Y90" s="2"/>
      <c r="Z90" s="2"/>
      <c r="AA90" s="2"/>
      <c r="AB90" s="2"/>
    </row>
    <row r="91" spans="1:28" s="3" customFormat="1" ht="15.75">
      <c r="A91" s="139"/>
      <c r="B91" s="295" t="s">
        <v>136</v>
      </c>
      <c r="C91" s="248"/>
      <c r="D91" s="249"/>
      <c r="E91" s="17"/>
      <c r="F91" s="342"/>
      <c r="G91" s="343"/>
      <c r="H91" s="332"/>
      <c r="I91" s="342"/>
      <c r="J91" s="343"/>
      <c r="K91" s="332"/>
      <c r="L91" s="343"/>
      <c r="M91" s="332"/>
      <c r="N91" s="344">
        <f>+ROUND(+G91+J91+L91,0)</f>
        <v>0</v>
      </c>
      <c r="O91" s="45"/>
      <c r="P91" s="538" t="s">
        <v>264</v>
      </c>
      <c r="Q91" s="539"/>
      <c r="R91" s="540"/>
      <c r="S91" s="48"/>
      <c r="T91" s="2"/>
      <c r="U91" s="2"/>
      <c r="V91" s="2"/>
      <c r="W91" s="2"/>
      <c r="X91" s="2"/>
      <c r="Y91" s="2"/>
      <c r="Z91" s="2"/>
      <c r="AA91" s="2"/>
      <c r="AB91" s="2"/>
    </row>
    <row r="92" spans="1:28" s="3" customFormat="1" ht="15.75">
      <c r="A92" s="139"/>
      <c r="B92" s="295" t="s">
        <v>164</v>
      </c>
      <c r="C92" s="248"/>
      <c r="D92" s="249"/>
      <c r="E92" s="17"/>
      <c r="F92" s="339"/>
      <c r="G92" s="340"/>
      <c r="H92" s="332"/>
      <c r="I92" s="339"/>
      <c r="J92" s="340"/>
      <c r="K92" s="332"/>
      <c r="L92" s="340"/>
      <c r="M92" s="332"/>
      <c r="N92" s="341">
        <f>+ROUND(+G92+J92+L92,0)</f>
        <v>0</v>
      </c>
      <c r="O92" s="45"/>
      <c r="P92" s="538" t="s">
        <v>265</v>
      </c>
      <c r="Q92" s="539"/>
      <c r="R92" s="540"/>
      <c r="S92" s="48"/>
      <c r="T92" s="2"/>
      <c r="U92" s="2"/>
      <c r="V92" s="2"/>
      <c r="W92" s="2"/>
      <c r="X92" s="2"/>
      <c r="Y92" s="2"/>
      <c r="Z92" s="2"/>
      <c r="AA92" s="2"/>
      <c r="AB92" s="2"/>
    </row>
    <row r="93" spans="1:28" s="3" customFormat="1" ht="15.75">
      <c r="A93" s="139"/>
      <c r="B93" s="314" t="s">
        <v>165</v>
      </c>
      <c r="C93" s="281"/>
      <c r="D93" s="282"/>
      <c r="E93" s="17"/>
      <c r="F93" s="380"/>
      <c r="G93" s="381"/>
      <c r="H93" s="332"/>
      <c r="I93" s="380"/>
      <c r="J93" s="381"/>
      <c r="K93" s="332"/>
      <c r="L93" s="381"/>
      <c r="M93" s="332"/>
      <c r="N93" s="351">
        <f>+ROUND(+G93+J93+L93,0)</f>
        <v>0</v>
      </c>
      <c r="O93" s="45"/>
      <c r="P93" s="541" t="s">
        <v>266</v>
      </c>
      <c r="Q93" s="542"/>
      <c r="R93" s="543"/>
      <c r="S93" s="48"/>
      <c r="T93" s="2"/>
      <c r="U93" s="2"/>
      <c r="V93" s="2"/>
      <c r="W93" s="2"/>
      <c r="X93" s="2"/>
      <c r="Y93" s="2"/>
      <c r="Z93" s="2"/>
      <c r="AA93" s="2"/>
      <c r="AB93" s="2"/>
    </row>
    <row r="94" spans="1:28" s="3" customFormat="1" ht="15.75">
      <c r="A94" s="139"/>
      <c r="B94" s="240" t="s">
        <v>176</v>
      </c>
      <c r="C94" s="241"/>
      <c r="D94" s="242"/>
      <c r="E94" s="17"/>
      <c r="F94" s="345">
        <f>+ROUND(+SUM(F90:F93),0)</f>
        <v>0</v>
      </c>
      <c r="G94" s="346">
        <f>+ROUND(+SUM(G90:G93),0)</f>
        <v>0</v>
      </c>
      <c r="H94" s="332"/>
      <c r="I94" s="345">
        <f>+ROUND(+SUM(I90:I93),0)</f>
        <v>0</v>
      </c>
      <c r="J94" s="346">
        <f>+ROUND(+SUM(J90:J93),0)</f>
        <v>0</v>
      </c>
      <c r="K94" s="332"/>
      <c r="L94" s="346">
        <f>+ROUND(+SUM(L90:L93),0)</f>
        <v>0</v>
      </c>
      <c r="M94" s="332"/>
      <c r="N94" s="347">
        <f>+ROUND(+SUM(N90:N93),0)</f>
        <v>0</v>
      </c>
      <c r="O94" s="45"/>
      <c r="P94" s="544" t="s">
        <v>267</v>
      </c>
      <c r="Q94" s="545"/>
      <c r="R94" s="546"/>
      <c r="S94" s="48"/>
      <c r="T94" s="2"/>
      <c r="U94" s="2"/>
      <c r="V94" s="2"/>
      <c r="W94" s="2"/>
      <c r="X94" s="2"/>
      <c r="Y94" s="2"/>
      <c r="Z94" s="2"/>
      <c r="AA94" s="2"/>
      <c r="AB94" s="2"/>
    </row>
    <row r="95" spans="1:28" s="3" customFormat="1" ht="15.75">
      <c r="A95" s="139"/>
      <c r="B95" s="299" t="s">
        <v>118</v>
      </c>
      <c r="C95" s="214"/>
      <c r="D95" s="220"/>
      <c r="E95" s="17"/>
      <c r="F95" s="331"/>
      <c r="G95" s="348"/>
      <c r="H95" s="332"/>
      <c r="I95" s="331"/>
      <c r="J95" s="348"/>
      <c r="K95" s="332"/>
      <c r="L95" s="348"/>
      <c r="M95" s="332"/>
      <c r="N95" s="349"/>
      <c r="O95" s="45"/>
      <c r="P95" s="299" t="s">
        <v>118</v>
      </c>
      <c r="Q95" s="214"/>
      <c r="R95" s="220"/>
      <c r="S95" s="48"/>
      <c r="T95" s="2"/>
      <c r="U95" s="2"/>
      <c r="V95" s="2"/>
      <c r="W95" s="2"/>
      <c r="X95" s="2"/>
      <c r="Y95" s="2"/>
      <c r="Z95" s="2"/>
      <c r="AA95" s="2"/>
      <c r="AB95" s="2"/>
    </row>
    <row r="96" spans="1:28" s="3" customFormat="1" ht="15.75">
      <c r="A96" s="139"/>
      <c r="B96" s="300" t="s">
        <v>137</v>
      </c>
      <c r="C96" s="252"/>
      <c r="D96" s="253"/>
      <c r="E96" s="17"/>
      <c r="F96" s="336"/>
      <c r="G96" s="337"/>
      <c r="H96" s="332"/>
      <c r="I96" s="336"/>
      <c r="J96" s="337"/>
      <c r="K96" s="332"/>
      <c r="L96" s="337"/>
      <c r="M96" s="332"/>
      <c r="N96" s="338">
        <f>+ROUND(+G96+J96+L96,0)</f>
        <v>0</v>
      </c>
      <c r="O96" s="45"/>
      <c r="P96" s="535" t="s">
        <v>268</v>
      </c>
      <c r="Q96" s="536"/>
      <c r="R96" s="537"/>
      <c r="S96" s="48"/>
      <c r="T96" s="2"/>
      <c r="U96" s="2"/>
      <c r="V96" s="2"/>
      <c r="W96" s="2"/>
      <c r="X96" s="2"/>
      <c r="Y96" s="2"/>
      <c r="Z96" s="2"/>
      <c r="AA96" s="2"/>
      <c r="AB96" s="2"/>
    </row>
    <row r="97" spans="1:28" s="3" customFormat="1" ht="15.75">
      <c r="A97" s="139"/>
      <c r="B97" s="296" t="s">
        <v>119</v>
      </c>
      <c r="C97" s="250"/>
      <c r="D97" s="251"/>
      <c r="E97" s="17"/>
      <c r="F97" s="342"/>
      <c r="G97" s="343"/>
      <c r="H97" s="332"/>
      <c r="I97" s="342"/>
      <c r="J97" s="343"/>
      <c r="K97" s="332"/>
      <c r="L97" s="343"/>
      <c r="M97" s="332"/>
      <c r="N97" s="344">
        <f>+ROUND(+G97+J97+L97,0)</f>
        <v>0</v>
      </c>
      <c r="O97" s="45"/>
      <c r="P97" s="538" t="s">
        <v>269</v>
      </c>
      <c r="Q97" s="539"/>
      <c r="R97" s="540"/>
      <c r="S97" s="48"/>
      <c r="T97" s="2"/>
      <c r="U97" s="2"/>
      <c r="V97" s="2"/>
      <c r="W97" s="2"/>
      <c r="X97" s="2"/>
      <c r="Y97" s="2"/>
      <c r="Z97" s="2"/>
      <c r="AA97" s="2"/>
      <c r="AB97" s="2"/>
    </row>
    <row r="98" spans="1:28" s="3" customFormat="1" ht="15.75">
      <c r="A98" s="139"/>
      <c r="B98" s="240" t="s">
        <v>177</v>
      </c>
      <c r="C98" s="241"/>
      <c r="D98" s="242"/>
      <c r="E98" s="17"/>
      <c r="F98" s="345">
        <f>+ROUND(+SUM(F96:F97),0)</f>
        <v>0</v>
      </c>
      <c r="G98" s="346">
        <f>+ROUND(+SUM(G96:G97),0)</f>
        <v>0</v>
      </c>
      <c r="H98" s="332"/>
      <c r="I98" s="345">
        <f>+ROUND(+SUM(I96:I97),0)</f>
        <v>0</v>
      </c>
      <c r="J98" s="346">
        <f>+ROUND(+SUM(J96:J97),0)</f>
        <v>0</v>
      </c>
      <c r="K98" s="332"/>
      <c r="L98" s="346">
        <f>+ROUND(+SUM(L96:L97),0)</f>
        <v>0</v>
      </c>
      <c r="M98" s="332"/>
      <c r="N98" s="347">
        <f>+ROUND(+SUM(N96:N97),0)</f>
        <v>0</v>
      </c>
      <c r="O98" s="45"/>
      <c r="P98" s="544" t="s">
        <v>270</v>
      </c>
      <c r="Q98" s="545"/>
      <c r="R98" s="546"/>
      <c r="S98" s="48"/>
      <c r="T98" s="2"/>
      <c r="U98" s="2"/>
      <c r="V98" s="2"/>
      <c r="W98" s="2"/>
      <c r="X98" s="2"/>
      <c r="Y98" s="2"/>
      <c r="Z98" s="2"/>
      <c r="AA98" s="2"/>
      <c r="AB98" s="2"/>
    </row>
    <row r="99" spans="1:28" s="3" customFormat="1" ht="8.25" customHeight="1">
      <c r="A99" s="139"/>
      <c r="B99" s="276"/>
      <c r="C99" s="255"/>
      <c r="D99" s="256"/>
      <c r="E99" s="17"/>
      <c r="F99" s="375"/>
      <c r="G99" s="376"/>
      <c r="H99" s="332"/>
      <c r="I99" s="375"/>
      <c r="J99" s="376"/>
      <c r="K99" s="332"/>
      <c r="L99" s="376"/>
      <c r="M99" s="332"/>
      <c r="N99" s="338"/>
      <c r="O99" s="45"/>
      <c r="P99" s="452"/>
      <c r="Q99" s="453"/>
      <c r="R99" s="454"/>
      <c r="S99" s="48"/>
      <c r="T99" s="2"/>
      <c r="U99" s="2"/>
      <c r="V99" s="2"/>
      <c r="W99" s="2"/>
      <c r="X99" s="2"/>
      <c r="Y99" s="2"/>
      <c r="Z99" s="2"/>
      <c r="AA99" s="2"/>
      <c r="AB99" s="2"/>
    </row>
    <row r="100" spans="1:28" s="3" customFormat="1" ht="16.5" thickBot="1">
      <c r="A100" s="139"/>
      <c r="B100" s="308" t="s">
        <v>129</v>
      </c>
      <c r="C100" s="277"/>
      <c r="D100" s="278"/>
      <c r="E100" s="17"/>
      <c r="F100" s="377">
        <f>+ROUND(F88+F94+F98,0)</f>
        <v>0</v>
      </c>
      <c r="G100" s="378">
        <f>+ROUND(G88+G94+G98,0)</f>
        <v>0</v>
      </c>
      <c r="H100" s="332"/>
      <c r="I100" s="377">
        <f>+ROUND(I88+I94+I98,0)</f>
        <v>0</v>
      </c>
      <c r="J100" s="378">
        <f>+ROUND(J88+J94+J98,0)</f>
        <v>0</v>
      </c>
      <c r="K100" s="332"/>
      <c r="L100" s="378">
        <f>+ROUND(L88+L94+L98,0)</f>
        <v>0</v>
      </c>
      <c r="M100" s="332"/>
      <c r="N100" s="379">
        <f>+ROUND(N88+N94+N98,0)</f>
        <v>0</v>
      </c>
      <c r="O100" s="183"/>
      <c r="P100" s="556" t="s">
        <v>271</v>
      </c>
      <c r="Q100" s="557"/>
      <c r="R100" s="558"/>
      <c r="S100" s="48"/>
      <c r="T100" s="2"/>
      <c r="U100" s="116" t="s">
        <v>70</v>
      </c>
      <c r="V100" s="117"/>
      <c r="W100" s="2"/>
      <c r="X100" s="2"/>
      <c r="Y100" s="2"/>
      <c r="Z100" s="2"/>
      <c r="AA100" s="2"/>
      <c r="AB100" s="2"/>
    </row>
    <row r="101" spans="1:28" s="3" customFormat="1" ht="15.75">
      <c r="A101" s="139"/>
      <c r="B101" s="297" t="s">
        <v>127</v>
      </c>
      <c r="C101" s="231"/>
      <c r="D101" s="232"/>
      <c r="E101" s="17"/>
      <c r="F101" s="334"/>
      <c r="G101" s="350"/>
      <c r="H101" s="332"/>
      <c r="I101" s="334"/>
      <c r="J101" s="350"/>
      <c r="K101" s="332"/>
      <c r="L101" s="350"/>
      <c r="M101" s="332"/>
      <c r="N101" s="351"/>
      <c r="O101" s="45"/>
      <c r="P101" s="470" t="s">
        <v>127</v>
      </c>
      <c r="Q101" s="429"/>
      <c r="R101" s="471"/>
      <c r="S101" s="48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" customFormat="1" ht="15.75">
      <c r="A102" s="139"/>
      <c r="B102" s="298" t="s">
        <v>110</v>
      </c>
      <c r="C102" s="246"/>
      <c r="D102" s="247"/>
      <c r="E102" s="17"/>
      <c r="F102" s="375"/>
      <c r="G102" s="376"/>
      <c r="H102" s="332"/>
      <c r="I102" s="375"/>
      <c r="J102" s="376"/>
      <c r="K102" s="332"/>
      <c r="L102" s="376"/>
      <c r="M102" s="332"/>
      <c r="N102" s="338"/>
      <c r="O102" s="45"/>
      <c r="P102" s="472" t="s">
        <v>110</v>
      </c>
      <c r="Q102" s="473"/>
      <c r="R102" s="474"/>
      <c r="S102" s="48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" customFormat="1" ht="15.75">
      <c r="A103" s="139"/>
      <c r="B103" s="295" t="s">
        <v>121</v>
      </c>
      <c r="C103" s="248"/>
      <c r="D103" s="249"/>
      <c r="E103" s="17"/>
      <c r="F103" s="339"/>
      <c r="G103" s="340"/>
      <c r="H103" s="332"/>
      <c r="I103" s="339"/>
      <c r="J103" s="340"/>
      <c r="K103" s="332"/>
      <c r="L103" s="340"/>
      <c r="M103" s="332"/>
      <c r="N103" s="341">
        <f>+ROUND(+G103+J103+L103,0)</f>
        <v>0</v>
      </c>
      <c r="O103" s="45"/>
      <c r="P103" s="535" t="s">
        <v>272</v>
      </c>
      <c r="Q103" s="536"/>
      <c r="R103" s="537"/>
      <c r="S103" s="48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" customFormat="1" ht="15.75">
      <c r="A104" s="139"/>
      <c r="B104" s="296" t="s">
        <v>122</v>
      </c>
      <c r="C104" s="250"/>
      <c r="D104" s="251"/>
      <c r="E104" s="17"/>
      <c r="F104" s="342"/>
      <c r="G104" s="343"/>
      <c r="H104" s="332"/>
      <c r="I104" s="342"/>
      <c r="J104" s="343"/>
      <c r="K104" s="332"/>
      <c r="L104" s="343"/>
      <c r="M104" s="332"/>
      <c r="N104" s="344">
        <f>+ROUND(+G104+J104+L104,0)</f>
        <v>0</v>
      </c>
      <c r="O104" s="45"/>
      <c r="P104" s="538" t="s">
        <v>273</v>
      </c>
      <c r="Q104" s="539"/>
      <c r="R104" s="540"/>
      <c r="S104" s="48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" customFormat="1" ht="15.75">
      <c r="A105" s="139"/>
      <c r="B105" s="243" t="s">
        <v>178</v>
      </c>
      <c r="C105" s="244"/>
      <c r="D105" s="245"/>
      <c r="E105" s="17"/>
      <c r="F105" s="382">
        <f>+ROUND(+SUM(F103:F104),0)</f>
        <v>0</v>
      </c>
      <c r="G105" s="383">
        <f>+ROUND(+SUM(G103:G104),0)</f>
        <v>0</v>
      </c>
      <c r="H105" s="332"/>
      <c r="I105" s="382">
        <f>+ROUND(+SUM(I103:I104),0)</f>
        <v>0</v>
      </c>
      <c r="J105" s="383">
        <f>+ROUND(+SUM(J103:J104),0)</f>
        <v>0</v>
      </c>
      <c r="K105" s="332"/>
      <c r="L105" s="383">
        <f>+ROUND(+SUM(L103:L104),0)</f>
        <v>0</v>
      </c>
      <c r="M105" s="332"/>
      <c r="N105" s="384">
        <f>+ROUND(+SUM(N103:N104),0)</f>
        <v>0</v>
      </c>
      <c r="O105" s="45"/>
      <c r="P105" s="544" t="s">
        <v>274</v>
      </c>
      <c r="Q105" s="545"/>
      <c r="R105" s="546"/>
      <c r="S105" s="48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3" customFormat="1" ht="15.75">
      <c r="A106" s="139"/>
      <c r="B106" s="299" t="s">
        <v>114</v>
      </c>
      <c r="C106" s="214"/>
      <c r="D106" s="220"/>
      <c r="E106" s="17"/>
      <c r="F106" s="331"/>
      <c r="G106" s="348"/>
      <c r="H106" s="332"/>
      <c r="I106" s="331"/>
      <c r="J106" s="348"/>
      <c r="K106" s="332"/>
      <c r="L106" s="348"/>
      <c r="M106" s="332"/>
      <c r="N106" s="349"/>
      <c r="O106" s="45"/>
      <c r="P106" s="475" t="s">
        <v>114</v>
      </c>
      <c r="Q106" s="430"/>
      <c r="R106" s="476"/>
      <c r="S106" s="48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3" customFormat="1" ht="15.75">
      <c r="A107" s="139"/>
      <c r="B107" s="300" t="s">
        <v>123</v>
      </c>
      <c r="C107" s="252"/>
      <c r="D107" s="253"/>
      <c r="E107" s="17"/>
      <c r="F107" s="336">
        <v>-88889</v>
      </c>
      <c r="G107" s="337">
        <v>-88889</v>
      </c>
      <c r="H107" s="332"/>
      <c r="I107" s="336"/>
      <c r="J107" s="337"/>
      <c r="K107" s="332"/>
      <c r="L107" s="337"/>
      <c r="M107" s="332"/>
      <c r="N107" s="338">
        <f>+ROUND(+G107+J107+L107,0)</f>
        <v>-88889</v>
      </c>
      <c r="O107" s="45"/>
      <c r="P107" s="565" t="s">
        <v>275</v>
      </c>
      <c r="Q107" s="566"/>
      <c r="R107" s="567"/>
      <c r="S107" s="48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3" customFormat="1" ht="15.75">
      <c r="A108" s="139"/>
      <c r="B108" s="296" t="s">
        <v>294</v>
      </c>
      <c r="C108" s="250"/>
      <c r="D108" s="251"/>
      <c r="E108" s="17"/>
      <c r="F108" s="342"/>
      <c r="G108" s="343"/>
      <c r="H108" s="332"/>
      <c r="I108" s="342"/>
      <c r="J108" s="343"/>
      <c r="K108" s="332"/>
      <c r="L108" s="343"/>
      <c r="M108" s="332"/>
      <c r="N108" s="344">
        <f>+ROUND(+G108+J108+L108,0)</f>
        <v>0</v>
      </c>
      <c r="O108" s="45"/>
      <c r="P108" s="568" t="s">
        <v>276</v>
      </c>
      <c r="Q108" s="569"/>
      <c r="R108" s="570"/>
      <c r="S108" s="48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" customFormat="1" ht="15.75">
      <c r="A109" s="139"/>
      <c r="B109" s="243" t="s">
        <v>179</v>
      </c>
      <c r="C109" s="244"/>
      <c r="D109" s="245"/>
      <c r="E109" s="17"/>
      <c r="F109" s="382">
        <f>+ROUND(+SUM(F107:F108),0)</f>
        <v>-88889</v>
      </c>
      <c r="G109" s="383">
        <f>+ROUND(+SUM(G107:G108),0)</f>
        <v>-88889</v>
      </c>
      <c r="H109" s="332"/>
      <c r="I109" s="382">
        <f>+ROUND(+SUM(I107:I108),0)</f>
        <v>0</v>
      </c>
      <c r="J109" s="383">
        <f>+ROUND(+SUM(J107:J108),0)</f>
        <v>0</v>
      </c>
      <c r="K109" s="332"/>
      <c r="L109" s="383">
        <f>+ROUND(+SUM(L107:L108),0)</f>
        <v>0</v>
      </c>
      <c r="M109" s="332"/>
      <c r="N109" s="384">
        <f>+ROUND(+SUM(N107:N108),0)</f>
        <v>-88889</v>
      </c>
      <c r="O109" s="45"/>
      <c r="P109" s="544" t="s">
        <v>277</v>
      </c>
      <c r="Q109" s="545"/>
      <c r="R109" s="546"/>
      <c r="S109" s="48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3" customFormat="1" ht="15.75">
      <c r="A110" s="139"/>
      <c r="B110" s="299" t="s">
        <v>111</v>
      </c>
      <c r="C110" s="214"/>
      <c r="D110" s="220"/>
      <c r="E110" s="17"/>
      <c r="F110" s="331"/>
      <c r="G110" s="348"/>
      <c r="H110" s="332"/>
      <c r="I110" s="331"/>
      <c r="J110" s="348"/>
      <c r="K110" s="332"/>
      <c r="L110" s="348"/>
      <c r="M110" s="332"/>
      <c r="N110" s="349"/>
      <c r="O110" s="45"/>
      <c r="P110" s="475" t="s">
        <v>111</v>
      </c>
      <c r="Q110" s="430"/>
      <c r="R110" s="476"/>
      <c r="S110" s="48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3" customFormat="1" ht="15.75">
      <c r="A111" s="139"/>
      <c r="B111" s="300" t="s">
        <v>124</v>
      </c>
      <c r="C111" s="252"/>
      <c r="D111" s="253"/>
      <c r="E111" s="17"/>
      <c r="F111" s="336"/>
      <c r="G111" s="337"/>
      <c r="H111" s="332"/>
      <c r="I111" s="336"/>
      <c r="J111" s="337"/>
      <c r="K111" s="332"/>
      <c r="L111" s="337"/>
      <c r="M111" s="332"/>
      <c r="N111" s="338">
        <f>+ROUND(+G111+J111+L111,0)</f>
        <v>0</v>
      </c>
      <c r="O111" s="45"/>
      <c r="P111" s="535" t="s">
        <v>278</v>
      </c>
      <c r="Q111" s="536"/>
      <c r="R111" s="537"/>
      <c r="S111" s="48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3" customFormat="1" ht="15.75">
      <c r="A112" s="139"/>
      <c r="B112" s="296" t="s">
        <v>125</v>
      </c>
      <c r="C112" s="250"/>
      <c r="D112" s="251"/>
      <c r="E112" s="17"/>
      <c r="F112" s="342"/>
      <c r="G112" s="343"/>
      <c r="H112" s="332"/>
      <c r="I112" s="342"/>
      <c r="J112" s="343"/>
      <c r="K112" s="332"/>
      <c r="L112" s="343"/>
      <c r="M112" s="332"/>
      <c r="N112" s="344">
        <f>+ROUND(+G112+J112+L112,0)</f>
        <v>0</v>
      </c>
      <c r="O112" s="45"/>
      <c r="P112" s="538" t="s">
        <v>279</v>
      </c>
      <c r="Q112" s="539"/>
      <c r="R112" s="540"/>
      <c r="S112" s="48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3" customFormat="1" ht="15.75">
      <c r="A113" s="139"/>
      <c r="B113" s="243" t="s">
        <v>180</v>
      </c>
      <c r="C113" s="244"/>
      <c r="D113" s="245"/>
      <c r="E113" s="17"/>
      <c r="F113" s="382">
        <f>+ROUND(+SUM(F111:F112),0)</f>
        <v>0</v>
      </c>
      <c r="G113" s="383">
        <f>+ROUND(+SUM(G111:G112),0)</f>
        <v>0</v>
      </c>
      <c r="H113" s="332"/>
      <c r="I113" s="382">
        <f>+ROUND(+SUM(I111:I112),0)</f>
        <v>0</v>
      </c>
      <c r="J113" s="383">
        <f>+ROUND(+SUM(J111:J112),0)</f>
        <v>0</v>
      </c>
      <c r="K113" s="332"/>
      <c r="L113" s="383">
        <f>+ROUND(+SUM(L111:L112),0)</f>
        <v>0</v>
      </c>
      <c r="M113" s="332"/>
      <c r="N113" s="384">
        <f>+ROUND(+SUM(N111:N112),0)</f>
        <v>0</v>
      </c>
      <c r="O113" s="45"/>
      <c r="P113" s="544" t="s">
        <v>280</v>
      </c>
      <c r="Q113" s="545"/>
      <c r="R113" s="546"/>
      <c r="S113" s="48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3" customFormat="1" ht="15.75">
      <c r="A114" s="139"/>
      <c r="B114" s="299" t="s">
        <v>115</v>
      </c>
      <c r="C114" s="214"/>
      <c r="D114" s="220"/>
      <c r="E114" s="147"/>
      <c r="F114" s="334"/>
      <c r="G114" s="350"/>
      <c r="H114" s="332"/>
      <c r="I114" s="334"/>
      <c r="J114" s="350"/>
      <c r="K114" s="332"/>
      <c r="L114" s="350"/>
      <c r="M114" s="332"/>
      <c r="N114" s="351"/>
      <c r="O114" s="45"/>
      <c r="P114" s="475" t="s">
        <v>115</v>
      </c>
      <c r="Q114" s="430"/>
      <c r="R114" s="476"/>
      <c r="S114" s="48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3" customFormat="1" ht="15.75">
      <c r="A115" s="139"/>
      <c r="B115" s="300" t="s">
        <v>152</v>
      </c>
      <c r="C115" s="252"/>
      <c r="D115" s="253"/>
      <c r="E115" s="147"/>
      <c r="F115" s="380"/>
      <c r="G115" s="381"/>
      <c r="H115" s="332"/>
      <c r="I115" s="380"/>
      <c r="J115" s="381"/>
      <c r="K115" s="332"/>
      <c r="L115" s="381">
        <v>40462</v>
      </c>
      <c r="M115" s="332"/>
      <c r="N115" s="351">
        <f>+ROUND(+G115+J115+L115,0)</f>
        <v>40462</v>
      </c>
      <c r="O115" s="45"/>
      <c r="P115" s="535" t="s">
        <v>281</v>
      </c>
      <c r="Q115" s="536"/>
      <c r="R115" s="537"/>
      <c r="S115" s="48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3" customFormat="1" ht="15.75">
      <c r="A116" s="139"/>
      <c r="B116" s="296" t="s">
        <v>153</v>
      </c>
      <c r="C116" s="250"/>
      <c r="D116" s="251"/>
      <c r="E116" s="17"/>
      <c r="F116" s="342"/>
      <c r="G116" s="343"/>
      <c r="H116" s="332"/>
      <c r="I116" s="342"/>
      <c r="J116" s="343"/>
      <c r="K116" s="332"/>
      <c r="L116" s="343"/>
      <c r="M116" s="332"/>
      <c r="N116" s="344">
        <f>+ROUND(+G116+J116+L116,0)</f>
        <v>0</v>
      </c>
      <c r="O116" s="45"/>
      <c r="P116" s="538" t="s">
        <v>282</v>
      </c>
      <c r="Q116" s="539"/>
      <c r="R116" s="540"/>
      <c r="S116" s="48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3" customFormat="1" ht="15.75">
      <c r="A117" s="139"/>
      <c r="B117" s="243" t="s">
        <v>181</v>
      </c>
      <c r="C117" s="244"/>
      <c r="D117" s="245"/>
      <c r="E117" s="17"/>
      <c r="F117" s="382">
        <f>+ROUND(+SUM(F115:F116),0)</f>
        <v>0</v>
      </c>
      <c r="G117" s="383">
        <f>+ROUND(+SUM(G115:G116),0)</f>
        <v>0</v>
      </c>
      <c r="H117" s="332"/>
      <c r="I117" s="382">
        <f>+ROUND(+SUM(I115:I116),0)</f>
        <v>0</v>
      </c>
      <c r="J117" s="383">
        <f>+ROUND(+SUM(J115:J116),0)</f>
        <v>0</v>
      </c>
      <c r="K117" s="332"/>
      <c r="L117" s="383">
        <f>+ROUND(+SUM(L115:L116),0)</f>
        <v>40462</v>
      </c>
      <c r="M117" s="332"/>
      <c r="N117" s="384">
        <f>+ROUND(+SUM(N115:N116),0)</f>
        <v>40462</v>
      </c>
      <c r="O117" s="45"/>
      <c r="P117" s="544" t="s">
        <v>283</v>
      </c>
      <c r="Q117" s="545"/>
      <c r="R117" s="546"/>
      <c r="S117" s="48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3" customFormat="1" ht="9.75" customHeight="1">
      <c r="A118" s="139"/>
      <c r="B118" s="265"/>
      <c r="C118" s="266"/>
      <c r="D118" s="267"/>
      <c r="E118" s="17"/>
      <c r="F118" s="391"/>
      <c r="G118" s="392"/>
      <c r="H118" s="332"/>
      <c r="I118" s="391"/>
      <c r="J118" s="392"/>
      <c r="K118" s="332"/>
      <c r="L118" s="392"/>
      <c r="M118" s="332"/>
      <c r="N118" s="344"/>
      <c r="O118" s="45"/>
      <c r="P118" s="458"/>
      <c r="Q118" s="459"/>
      <c r="R118" s="460"/>
      <c r="S118" s="48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3" customFormat="1" ht="16.5" thickBot="1">
      <c r="A119" s="139"/>
      <c r="B119" s="310" t="s">
        <v>186</v>
      </c>
      <c r="C119" s="279"/>
      <c r="D119" s="280"/>
      <c r="E119" s="17"/>
      <c r="F119" s="399">
        <f>+ROUND(F105+F109+F113+F117,0)</f>
        <v>-88889</v>
      </c>
      <c r="G119" s="394">
        <f>+ROUND(G105+G109+G113+G117,0)</f>
        <v>-88889</v>
      </c>
      <c r="H119" s="332"/>
      <c r="I119" s="399">
        <f>+ROUND(I105+I109+I113+I117,0)</f>
        <v>0</v>
      </c>
      <c r="J119" s="394">
        <f>+ROUND(J105+J109+J113+J117,0)</f>
        <v>0</v>
      </c>
      <c r="K119" s="332"/>
      <c r="L119" s="394">
        <f>+ROUND(L105+L109+L113+L117,0)</f>
        <v>40462</v>
      </c>
      <c r="M119" s="332"/>
      <c r="N119" s="395">
        <f>+ROUND(N105+N109+N113+N117,0)</f>
        <v>-48427</v>
      </c>
      <c r="O119" s="45"/>
      <c r="P119" s="559" t="s">
        <v>284</v>
      </c>
      <c r="Q119" s="560"/>
      <c r="R119" s="561"/>
      <c r="S119" s="49"/>
      <c r="T119" s="8"/>
      <c r="U119" s="8"/>
      <c r="V119" s="8"/>
      <c r="W119" s="8"/>
      <c r="X119" s="8"/>
      <c r="Y119" s="8"/>
      <c r="Z119" s="9"/>
      <c r="AA119" s="8"/>
      <c r="AB119" s="8"/>
    </row>
    <row r="120" spans="1:28" s="3" customFormat="1" ht="15.75">
      <c r="A120" s="139"/>
      <c r="B120" s="297" t="s">
        <v>150</v>
      </c>
      <c r="C120" s="231"/>
      <c r="D120" s="232"/>
      <c r="E120" s="17"/>
      <c r="F120" s="334"/>
      <c r="G120" s="350"/>
      <c r="H120" s="332"/>
      <c r="I120" s="334"/>
      <c r="J120" s="350"/>
      <c r="K120" s="332"/>
      <c r="L120" s="350"/>
      <c r="M120" s="332"/>
      <c r="N120" s="351"/>
      <c r="O120" s="45"/>
      <c r="P120" s="470" t="s">
        <v>150</v>
      </c>
      <c r="Q120" s="429"/>
      <c r="R120" s="471"/>
      <c r="S120" s="48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3" customFormat="1" ht="15.75">
      <c r="A121" s="139"/>
      <c r="B121" s="300" t="s">
        <v>113</v>
      </c>
      <c r="C121" s="252"/>
      <c r="D121" s="253"/>
      <c r="E121" s="17"/>
      <c r="F121" s="336"/>
      <c r="G121" s="337"/>
      <c r="H121" s="332"/>
      <c r="I121" s="336"/>
      <c r="J121" s="337"/>
      <c r="K121" s="332"/>
      <c r="L121" s="337"/>
      <c r="M121" s="332"/>
      <c r="N121" s="338">
        <f>+ROUND(+G121+J121+L121,0)</f>
        <v>0</v>
      </c>
      <c r="O121" s="45"/>
      <c r="P121" s="535" t="s">
        <v>285</v>
      </c>
      <c r="Q121" s="536"/>
      <c r="R121" s="537"/>
      <c r="S121" s="48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3" customFormat="1" ht="15.75">
      <c r="A122" s="139"/>
      <c r="B122" s="295" t="s">
        <v>151</v>
      </c>
      <c r="C122" s="248"/>
      <c r="D122" s="249"/>
      <c r="E122" s="17"/>
      <c r="F122" s="342">
        <v>-45454</v>
      </c>
      <c r="G122" s="343">
        <v>-7676</v>
      </c>
      <c r="H122" s="332"/>
      <c r="I122" s="342">
        <v>45454</v>
      </c>
      <c r="J122" s="343">
        <v>7676</v>
      </c>
      <c r="K122" s="332"/>
      <c r="L122" s="343"/>
      <c r="M122" s="332"/>
      <c r="N122" s="344">
        <f>+ROUND(+G122+J122+L122,0)</f>
        <v>0</v>
      </c>
      <c r="O122" s="45"/>
      <c r="P122" s="477" t="s">
        <v>286</v>
      </c>
      <c r="Q122" s="478"/>
      <c r="R122" s="479"/>
      <c r="S122" s="48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3" customFormat="1" ht="15.75">
      <c r="A123" s="139"/>
      <c r="B123" s="295" t="s">
        <v>205</v>
      </c>
      <c r="C123" s="248"/>
      <c r="D123" s="249"/>
      <c r="E123" s="17"/>
      <c r="F123" s="342"/>
      <c r="G123" s="343"/>
      <c r="H123" s="332"/>
      <c r="I123" s="342"/>
      <c r="J123" s="343"/>
      <c r="K123" s="332"/>
      <c r="L123" s="343"/>
      <c r="M123" s="332"/>
      <c r="N123" s="344">
        <f>+ROUND(+G123+J123+L123,0)</f>
        <v>0</v>
      </c>
      <c r="O123" s="45"/>
      <c r="P123" s="538" t="s">
        <v>293</v>
      </c>
      <c r="Q123" s="539"/>
      <c r="R123" s="540"/>
      <c r="S123" s="48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3" customFormat="1" ht="15.75">
      <c r="A124" s="139"/>
      <c r="B124" s="315" t="s">
        <v>154</v>
      </c>
      <c r="C124" s="270"/>
      <c r="D124" s="271"/>
      <c r="E124" s="17"/>
      <c r="F124" s="400"/>
      <c r="G124" s="401"/>
      <c r="H124" s="332"/>
      <c r="I124" s="400"/>
      <c r="J124" s="401"/>
      <c r="K124" s="332"/>
      <c r="L124" s="401"/>
      <c r="M124" s="332"/>
      <c r="N124" s="402">
        <f>+ROUND(+G124+J124+L124,0)</f>
        <v>0</v>
      </c>
      <c r="O124" s="45"/>
      <c r="P124" s="580" t="s">
        <v>287</v>
      </c>
      <c r="Q124" s="581"/>
      <c r="R124" s="582"/>
      <c r="S124" s="48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3" customFormat="1" ht="16.5" thickBot="1">
      <c r="A125" s="139"/>
      <c r="B125" s="311" t="s">
        <v>295</v>
      </c>
      <c r="C125" s="237"/>
      <c r="D125" s="238"/>
      <c r="E125" s="17"/>
      <c r="F125" s="396">
        <f>+ROUND(+SUM(F121:F124),0)</f>
        <v>-45454</v>
      </c>
      <c r="G125" s="397">
        <f>+ROUND(+SUM(G121:G124),0)</f>
        <v>-7676</v>
      </c>
      <c r="H125" s="332"/>
      <c r="I125" s="396">
        <f>+ROUND(+SUM(I121:I124),0)</f>
        <v>45454</v>
      </c>
      <c r="J125" s="397">
        <f>+ROUND(+SUM(J121:J124),0)</f>
        <v>7676</v>
      </c>
      <c r="K125" s="332"/>
      <c r="L125" s="397">
        <f>+ROUND(+SUM(L121:L124),0)</f>
        <v>0</v>
      </c>
      <c r="M125" s="332"/>
      <c r="N125" s="398">
        <f>+ROUND(+SUM(N121:N124),0)</f>
        <v>0</v>
      </c>
      <c r="O125" s="45"/>
      <c r="P125" s="562" t="s">
        <v>288</v>
      </c>
      <c r="Q125" s="563"/>
      <c r="R125" s="564"/>
      <c r="S125" s="49"/>
      <c r="T125" s="8"/>
      <c r="U125" s="8"/>
      <c r="V125" s="8"/>
      <c r="W125" s="8"/>
      <c r="X125" s="8"/>
      <c r="Y125" s="8"/>
      <c r="Z125" s="9"/>
      <c r="AA125" s="8"/>
      <c r="AB125" s="8"/>
    </row>
    <row r="126" spans="1:28" s="3" customFormat="1" ht="15.75">
      <c r="A126" s="139"/>
      <c r="B126" s="297" t="s">
        <v>128</v>
      </c>
      <c r="C126" s="231"/>
      <c r="D126" s="232"/>
      <c r="E126" s="147"/>
      <c r="F126" s="334"/>
      <c r="G126" s="350"/>
      <c r="H126" s="332"/>
      <c r="I126" s="334"/>
      <c r="J126" s="350"/>
      <c r="K126" s="332"/>
      <c r="L126" s="350"/>
      <c r="M126" s="332"/>
      <c r="N126" s="351"/>
      <c r="O126" s="45"/>
      <c r="P126" s="470" t="s">
        <v>128</v>
      </c>
      <c r="Q126" s="429"/>
      <c r="R126" s="471"/>
      <c r="S126" s="48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3" customFormat="1" ht="15.75">
      <c r="A127" s="139"/>
      <c r="B127" s="300" t="s">
        <v>132</v>
      </c>
      <c r="C127" s="252"/>
      <c r="D127" s="253"/>
      <c r="E127" s="17"/>
      <c r="F127" s="336">
        <v>1740682</v>
      </c>
      <c r="G127" s="337">
        <v>1740682</v>
      </c>
      <c r="H127" s="332"/>
      <c r="I127" s="336">
        <v>3</v>
      </c>
      <c r="J127" s="337">
        <v>3</v>
      </c>
      <c r="K127" s="332"/>
      <c r="L127" s="337">
        <v>214817</v>
      </c>
      <c r="M127" s="332"/>
      <c r="N127" s="338">
        <f>+ROUND(+G127+J127+L127,0)</f>
        <v>1955502</v>
      </c>
      <c r="O127" s="45"/>
      <c r="P127" s="535" t="s">
        <v>289</v>
      </c>
      <c r="Q127" s="536"/>
      <c r="R127" s="537"/>
      <c r="S127" s="48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3" customFormat="1" ht="15.75">
      <c r="A128" s="139"/>
      <c r="B128" s="295" t="s">
        <v>143</v>
      </c>
      <c r="C128" s="248"/>
      <c r="D128" s="249"/>
      <c r="E128" s="17"/>
      <c r="F128" s="342"/>
      <c r="G128" s="343"/>
      <c r="H128" s="332"/>
      <c r="I128" s="342"/>
      <c r="J128" s="343"/>
      <c r="K128" s="332"/>
      <c r="L128" s="343"/>
      <c r="M128" s="332"/>
      <c r="N128" s="344">
        <f>+ROUND(+G128+J128+L128,0)</f>
        <v>0</v>
      </c>
      <c r="O128" s="45"/>
      <c r="P128" s="538" t="s">
        <v>290</v>
      </c>
      <c r="Q128" s="539"/>
      <c r="R128" s="540"/>
      <c r="S128" s="48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3" customFormat="1" ht="15.75">
      <c r="A129" s="139"/>
      <c r="B129" s="316" t="s">
        <v>142</v>
      </c>
      <c r="C129" s="272"/>
      <c r="D129" s="273"/>
      <c r="E129" s="17"/>
      <c r="F129" s="342"/>
      <c r="G129" s="343">
        <v>352242</v>
      </c>
      <c r="H129" s="332"/>
      <c r="I129" s="342"/>
      <c r="J129" s="343">
        <v>98752</v>
      </c>
      <c r="K129" s="332"/>
      <c r="L129" s="343">
        <v>255279</v>
      </c>
      <c r="M129" s="332"/>
      <c r="N129" s="344">
        <f>+ROUND(+G129+J129+L129,0)</f>
        <v>706273</v>
      </c>
      <c r="O129" s="45"/>
      <c r="P129" s="574" t="s">
        <v>291</v>
      </c>
      <c r="Q129" s="575"/>
      <c r="R129" s="576"/>
      <c r="S129" s="48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3" customFormat="1" ht="16.5" thickBot="1">
      <c r="A130" s="139"/>
      <c r="B130" s="317" t="s">
        <v>144</v>
      </c>
      <c r="C130" s="274"/>
      <c r="D130" s="275"/>
      <c r="E130" s="17"/>
      <c r="F130" s="403">
        <f>+ROUND(+F129-F127-F128,0)</f>
        <v>-1740682</v>
      </c>
      <c r="G130" s="404">
        <f>+ROUND(+G129-G127-G128,0)</f>
        <v>-1388440</v>
      </c>
      <c r="H130" s="332"/>
      <c r="I130" s="403">
        <f>+ROUND(+I129-I127-I128,0)</f>
        <v>-3</v>
      </c>
      <c r="J130" s="404">
        <f>+ROUND(+J129-J127-J128,0)</f>
        <v>98749</v>
      </c>
      <c r="K130" s="332"/>
      <c r="L130" s="404">
        <f>+ROUND(+L129-L127-L128,0)</f>
        <v>40462</v>
      </c>
      <c r="M130" s="332"/>
      <c r="N130" s="405">
        <f>+ROUND(+N129-N127-N128,0)</f>
        <v>-1249229</v>
      </c>
      <c r="O130" s="45"/>
      <c r="P130" s="577" t="s">
        <v>292</v>
      </c>
      <c r="Q130" s="578"/>
      <c r="R130" s="579"/>
      <c r="S130" s="49"/>
      <c r="T130" s="8"/>
      <c r="U130" s="8"/>
      <c r="V130" s="8"/>
      <c r="W130" s="8"/>
      <c r="X130" s="8"/>
      <c r="Y130" s="8"/>
      <c r="Z130" s="9"/>
      <c r="AA130" s="8"/>
      <c r="AB130" s="8"/>
    </row>
    <row r="131" spans="1:28" s="3" customFormat="1" ht="19.5" customHeight="1" thickTop="1">
      <c r="A131" s="14"/>
      <c r="B131" s="518">
        <f>+IF(+SUM(F131:N131)=0,0,"Контрола: дефицит/излишък = финансиране с обратен знак (Г. + Д. = 0)")</f>
        <v>0</v>
      </c>
      <c r="C131" s="518"/>
      <c r="D131" s="518"/>
      <c r="E131" s="17"/>
      <c r="F131" s="38">
        <f>+ROUND(F82,0)+ROUND(F83,0)</f>
        <v>0</v>
      </c>
      <c r="G131" s="38">
        <f>+ROUND(G82,0)+ROUND(G83,0)</f>
        <v>0</v>
      </c>
      <c r="H131" s="17"/>
      <c r="I131" s="38">
        <f>+ROUND(I82,0)+ROUND(I83,0)</f>
        <v>0</v>
      </c>
      <c r="J131" s="38">
        <f>+ROUND(J82,0)+ROUND(J83,0)</f>
        <v>0</v>
      </c>
      <c r="K131" s="17"/>
      <c r="L131" s="38">
        <f>+ROUND(L82,0)+ROUND(L83,0)</f>
        <v>0</v>
      </c>
      <c r="M131" s="17"/>
      <c r="N131" s="184">
        <f>+ROUND(N82,0)+ROUND(N83,0)</f>
        <v>0</v>
      </c>
      <c r="O131" s="47"/>
      <c r="P131" s="326"/>
      <c r="Q131" s="326"/>
      <c r="R131" s="326"/>
      <c r="S131" s="49"/>
      <c r="T131" s="8"/>
      <c r="U131" s="8"/>
      <c r="V131" s="8"/>
      <c r="W131" s="8"/>
      <c r="X131" s="8"/>
      <c r="Y131" s="8"/>
      <c r="Z131" s="9"/>
      <c r="AA131" s="8"/>
      <c r="AB131" s="8"/>
    </row>
    <row r="132" spans="1:28" s="3" customFormat="1" ht="18">
      <c r="A132" s="14"/>
      <c r="B132" s="39" t="s">
        <v>9</v>
      </c>
      <c r="C132" s="291">
        <v>31122016</v>
      </c>
      <c r="D132" s="45" t="s">
        <v>8</v>
      </c>
      <c r="E132" s="17"/>
      <c r="F132" s="519"/>
      <c r="G132" s="519"/>
      <c r="H132" s="17"/>
      <c r="I132" s="189" t="s">
        <v>155</v>
      </c>
      <c r="J132" s="40"/>
      <c r="K132" s="17"/>
      <c r="L132" s="519"/>
      <c r="M132" s="519"/>
      <c r="N132" s="519"/>
      <c r="O132" s="47"/>
      <c r="P132" s="327"/>
      <c r="Q132" s="327"/>
      <c r="R132" s="327"/>
      <c r="S132" s="10"/>
      <c r="T132" s="8"/>
      <c r="U132" s="8"/>
      <c r="V132" s="8"/>
      <c r="W132" s="8"/>
      <c r="X132" s="8"/>
      <c r="Y132" s="8"/>
      <c r="Z132" s="9"/>
      <c r="AA132" s="8"/>
      <c r="AB132" s="8"/>
    </row>
    <row r="133" spans="1:28" s="3" customFormat="1" ht="13.5" customHeight="1">
      <c r="A133" s="14"/>
      <c r="B133" s="39"/>
      <c r="C133" s="45"/>
      <c r="D133" s="485" t="s">
        <v>297</v>
      </c>
      <c r="E133" s="17"/>
      <c r="F133" s="571" t="s">
        <v>322</v>
      </c>
      <c r="G133" s="573"/>
      <c r="H133" s="17"/>
      <c r="I133" s="189"/>
      <c r="J133" s="485" t="s">
        <v>297</v>
      </c>
      <c r="K133" s="17"/>
      <c r="L133" s="571" t="s">
        <v>323</v>
      </c>
      <c r="M133" s="572"/>
      <c r="N133" s="573"/>
      <c r="O133" s="47"/>
      <c r="P133" s="327"/>
      <c r="Q133" s="327"/>
      <c r="R133" s="327"/>
      <c r="S133" s="10"/>
      <c r="T133" s="8"/>
      <c r="U133" s="8"/>
      <c r="V133" s="8"/>
      <c r="W133" s="8"/>
      <c r="X133" s="8"/>
      <c r="Y133" s="8"/>
      <c r="Z133" s="9"/>
      <c r="AA133" s="8"/>
      <c r="AB133" s="8"/>
    </row>
    <row r="134" spans="1:26" s="3" customFormat="1" ht="23.25" customHeight="1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Z134" s="4"/>
    </row>
    <row r="135" spans="1:26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Z135" s="4"/>
    </row>
    <row r="136" spans="1:26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Z136" s="4"/>
    </row>
    <row r="137" spans="1:26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Z137" s="4"/>
    </row>
    <row r="138" spans="1:26" s="3" customFormat="1" ht="15.75">
      <c r="A138" s="10"/>
      <c r="B138" s="283" t="s">
        <v>187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Z138" s="4"/>
    </row>
    <row r="139" spans="1:26" s="3" customFormat="1" ht="16.5" thickBot="1">
      <c r="A139" s="10"/>
      <c r="B139" s="284" t="s">
        <v>188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Z139" s="4"/>
    </row>
    <row r="140" spans="1:26" s="3" customFormat="1" ht="12.75">
      <c r="A140" s="10"/>
      <c r="B140" s="10"/>
      <c r="C140" s="10"/>
      <c r="D140" s="10"/>
      <c r="E140" s="10"/>
      <c r="F140" s="11"/>
      <c r="G140" s="11"/>
      <c r="H140" s="11"/>
      <c r="I140" s="11"/>
      <c r="J140" s="11"/>
      <c r="K140" s="11"/>
      <c r="L140" s="11"/>
      <c r="M140" s="11"/>
      <c r="N140" s="11"/>
      <c r="O140" s="10"/>
      <c r="P140" s="327"/>
      <c r="Q140" s="327"/>
      <c r="R140" s="327"/>
      <c r="S140" s="10"/>
      <c r="Z140" s="4"/>
    </row>
    <row r="141" spans="1:26" s="3" customFormat="1" ht="12.7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/>
      <c r="P141" s="327"/>
      <c r="Q141" s="327"/>
      <c r="R141" s="327"/>
      <c r="S141" s="10"/>
      <c r="Z141" s="4"/>
    </row>
    <row r="142" spans="1:26" s="3" customFormat="1" ht="12.7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/>
      <c r="P142" s="327"/>
      <c r="Q142" s="327"/>
      <c r="R142" s="327"/>
      <c r="S142" s="10"/>
      <c r="Z142" s="4"/>
    </row>
    <row r="143" spans="1:26" s="3" customFormat="1" ht="12.7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0"/>
      <c r="P143" s="327"/>
      <c r="Q143" s="327"/>
      <c r="R143" s="327"/>
      <c r="S143" s="10"/>
      <c r="Z143" s="4"/>
    </row>
    <row r="144" spans="1:26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Z144" s="4"/>
    </row>
    <row r="145" spans="1:26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Z145" s="4"/>
    </row>
    <row r="146" spans="1:26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Z146" s="4"/>
    </row>
    <row r="147" spans="1:26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Z147" s="4"/>
    </row>
    <row r="148" spans="1:26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Z148" s="4"/>
    </row>
    <row r="149" spans="1:26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Z149" s="4"/>
    </row>
    <row r="150" spans="1:26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Z150" s="4"/>
    </row>
    <row r="151" spans="1:26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Z151" s="4"/>
    </row>
    <row r="152" spans="1:26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Z152" s="4"/>
    </row>
    <row r="153" spans="1:26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Z153" s="4"/>
    </row>
    <row r="154" spans="1:26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Z154" s="4"/>
    </row>
    <row r="155" spans="1:26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Z155" s="4"/>
    </row>
    <row r="156" spans="1:26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Z156" s="4"/>
    </row>
    <row r="157" spans="1:26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Z157" s="4"/>
    </row>
    <row r="158" spans="1:26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Z158" s="4"/>
    </row>
    <row r="159" spans="1:26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Z159" s="4"/>
    </row>
    <row r="160" spans="1:26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Z160" s="4"/>
    </row>
    <row r="161" spans="1:26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Z161" s="4"/>
    </row>
    <row r="162" spans="1:26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Z162" s="4"/>
    </row>
    <row r="163" spans="1:26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Z163" s="4"/>
    </row>
    <row r="164" spans="1:26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Z164" s="4"/>
    </row>
    <row r="165" spans="1:26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Z165" s="4"/>
    </row>
    <row r="166" spans="1:26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Z166" s="4"/>
    </row>
    <row r="167" spans="1:26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Z167" s="4"/>
    </row>
    <row r="168" spans="1:26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Z168" s="4"/>
    </row>
    <row r="169" spans="1:26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Z169" s="4"/>
    </row>
    <row r="170" spans="1:26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Z170" s="4"/>
    </row>
    <row r="171" spans="1:26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Z171" s="4"/>
    </row>
    <row r="172" spans="1:26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Z172" s="4"/>
    </row>
    <row r="173" spans="1:26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Z173" s="4"/>
    </row>
    <row r="174" spans="1:26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Z174" s="4"/>
    </row>
    <row r="175" spans="1:26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Z175" s="4"/>
    </row>
    <row r="176" spans="1:26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Z176" s="4"/>
    </row>
    <row r="177" spans="1:26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Z177" s="4"/>
    </row>
    <row r="178" spans="1:26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Z178" s="4"/>
    </row>
    <row r="179" spans="1:26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Z179" s="4"/>
    </row>
    <row r="180" spans="1:26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Z180" s="4"/>
    </row>
    <row r="181" spans="1:26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Z181" s="4"/>
    </row>
    <row r="182" spans="1:26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Z182" s="4"/>
    </row>
    <row r="183" spans="1:26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Z183" s="4"/>
    </row>
    <row r="184" spans="1:26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Z184" s="4"/>
    </row>
    <row r="185" spans="1:26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Z185" s="4"/>
    </row>
    <row r="186" spans="1:26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Z186" s="4"/>
    </row>
    <row r="187" spans="1:26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Z187" s="4"/>
    </row>
    <row r="188" spans="1:26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Z188" s="4"/>
    </row>
    <row r="189" spans="1:26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Z189" s="4"/>
    </row>
    <row r="190" spans="1:26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Z190" s="4"/>
    </row>
    <row r="191" spans="1:26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Z191" s="4"/>
    </row>
    <row r="192" spans="1:26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Z192" s="4"/>
    </row>
    <row r="193" spans="1:26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Z193" s="4"/>
    </row>
    <row r="194" spans="1:26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Z194" s="4"/>
    </row>
    <row r="195" spans="1:26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Z195" s="4"/>
    </row>
    <row r="196" spans="1:26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Z196" s="4"/>
    </row>
    <row r="197" spans="1:26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Z197" s="4"/>
    </row>
    <row r="198" spans="1:26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Z198" s="4"/>
    </row>
    <row r="199" spans="1:26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Z199" s="4"/>
    </row>
    <row r="200" spans="1:26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Z200" s="4"/>
    </row>
    <row r="201" spans="1:26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Z201" s="4"/>
    </row>
    <row r="202" spans="1:26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Z202" s="4"/>
    </row>
    <row r="203" spans="1:26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Z203" s="4"/>
    </row>
    <row r="204" spans="1:26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Z204" s="4"/>
    </row>
    <row r="205" spans="1:26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Z205" s="4"/>
    </row>
    <row r="206" spans="1:26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Z206" s="4"/>
    </row>
    <row r="207" spans="1:26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Z207" s="4"/>
    </row>
  </sheetData>
  <sheetProtection password="889B" sheet="1" objects="1" scenarios="1"/>
  <mergeCells count="96">
    <mergeCell ref="P128:R128"/>
    <mergeCell ref="P119:R119"/>
    <mergeCell ref="P121:R121"/>
    <mergeCell ref="L133:N133"/>
    <mergeCell ref="F133:G133"/>
    <mergeCell ref="P129:R129"/>
    <mergeCell ref="P130:R130"/>
    <mergeCell ref="P123:R123"/>
    <mergeCell ref="P124:R124"/>
    <mergeCell ref="P125:R125"/>
    <mergeCell ref="P127:R127"/>
    <mergeCell ref="P111:R111"/>
    <mergeCell ref="P112:R112"/>
    <mergeCell ref="P113:R113"/>
    <mergeCell ref="P115:R115"/>
    <mergeCell ref="P116:R116"/>
    <mergeCell ref="P117:R117"/>
    <mergeCell ref="P103:R103"/>
    <mergeCell ref="P104:R104"/>
    <mergeCell ref="P105:R105"/>
    <mergeCell ref="P107:R107"/>
    <mergeCell ref="P108:R108"/>
    <mergeCell ref="P109:R109"/>
    <mergeCell ref="P93:R93"/>
    <mergeCell ref="P94:R94"/>
    <mergeCell ref="P96:R96"/>
    <mergeCell ref="P97:R97"/>
    <mergeCell ref="P98:R98"/>
    <mergeCell ref="P100:R100"/>
    <mergeCell ref="P86:R86"/>
    <mergeCell ref="P87:R87"/>
    <mergeCell ref="P88:R88"/>
    <mergeCell ref="P90:R90"/>
    <mergeCell ref="P91:R91"/>
    <mergeCell ref="P92:R92"/>
    <mergeCell ref="P73:R73"/>
    <mergeCell ref="P74:R74"/>
    <mergeCell ref="P76:R76"/>
    <mergeCell ref="P78:R78"/>
    <mergeCell ref="P79:R79"/>
    <mergeCell ref="P80:R80"/>
    <mergeCell ref="P65:R65"/>
    <mergeCell ref="P66:R66"/>
    <mergeCell ref="P68:R68"/>
    <mergeCell ref="P69:R69"/>
    <mergeCell ref="P70:R70"/>
    <mergeCell ref="P72:R72"/>
    <mergeCell ref="P57:R57"/>
    <mergeCell ref="P58:R58"/>
    <mergeCell ref="P59:R59"/>
    <mergeCell ref="P60:R60"/>
    <mergeCell ref="P62:R62"/>
    <mergeCell ref="P64:R64"/>
    <mergeCell ref="P50:R50"/>
    <mergeCell ref="P51:R51"/>
    <mergeCell ref="P52:R52"/>
    <mergeCell ref="P53:R53"/>
    <mergeCell ref="P54:R54"/>
    <mergeCell ref="P55:R55"/>
    <mergeCell ref="P41:R41"/>
    <mergeCell ref="P42:R42"/>
    <mergeCell ref="P43:R43"/>
    <mergeCell ref="P44:R44"/>
    <mergeCell ref="P45:R45"/>
    <mergeCell ref="P47:R47"/>
    <mergeCell ref="P27:R27"/>
    <mergeCell ref="P34:R34"/>
    <mergeCell ref="P35:R35"/>
    <mergeCell ref="P36:R36"/>
    <mergeCell ref="P37:R37"/>
    <mergeCell ref="P39:R39"/>
    <mergeCell ref="P20:R20"/>
    <mergeCell ref="P21:R21"/>
    <mergeCell ref="P22:R22"/>
    <mergeCell ref="P24:R24"/>
    <mergeCell ref="P25:R25"/>
    <mergeCell ref="P26:R26"/>
    <mergeCell ref="P14:R14"/>
    <mergeCell ref="P15:R15"/>
    <mergeCell ref="P16:R16"/>
    <mergeCell ref="P17:R17"/>
    <mergeCell ref="P18:R18"/>
    <mergeCell ref="P19:R19"/>
    <mergeCell ref="Q2:R2"/>
    <mergeCell ref="P4:R4"/>
    <mergeCell ref="P6:R6"/>
    <mergeCell ref="P8:R8"/>
    <mergeCell ref="P9:R9"/>
    <mergeCell ref="P13:R13"/>
    <mergeCell ref="B2:D2"/>
    <mergeCell ref="B81:D81"/>
    <mergeCell ref="B131:D131"/>
    <mergeCell ref="L132:N132"/>
    <mergeCell ref="L2:N2"/>
    <mergeCell ref="F132:G132"/>
    <mergeCell ref="I2:J2"/>
  </mergeCells>
  <conditionalFormatting sqref="F131:G131">
    <cfRule type="cellIs" priority="123" dxfId="58" operator="notEqual" stopIfTrue="1">
      <formula>0</formula>
    </cfRule>
  </conditionalFormatting>
  <conditionalFormatting sqref="B131">
    <cfRule type="cellIs" priority="108" dxfId="59" operator="notEqual" stopIfTrue="1">
      <formula>0</formula>
    </cfRule>
    <cfRule type="cellIs" priority="24" dxfId="60" operator="equal">
      <formula>0</formula>
    </cfRule>
  </conditionalFormatting>
  <conditionalFormatting sqref="G2">
    <cfRule type="cellIs" priority="59" dxfId="61" operator="equal">
      <formula>0</formula>
    </cfRule>
  </conditionalFormatting>
  <conditionalFormatting sqref="I2">
    <cfRule type="cellIs" priority="42" dxfId="61" operator="equal">
      <formula>0</formula>
    </cfRule>
  </conditionalFormatting>
  <conditionalFormatting sqref="F135:G136">
    <cfRule type="cellIs" priority="36" dxfId="62" operator="equal" stopIfTrue="1">
      <formula>"НЕРАВНЕНИЕ!"</formula>
    </cfRule>
    <cfRule type="cellIs" priority="37" dxfId="0" operator="equal" stopIfTrue="1">
      <formula>"НЕРАВНЕНИЕ!"</formula>
    </cfRule>
  </conditionalFormatting>
  <conditionalFormatting sqref="I135:J136 N135:N136">
    <cfRule type="cellIs" priority="35" dxfId="62" operator="equal" stopIfTrue="1">
      <formula>"НЕРАВНЕНИЕ!"</formula>
    </cfRule>
  </conditionalFormatting>
  <conditionalFormatting sqref="L135:M136">
    <cfRule type="cellIs" priority="34" dxfId="62" operator="equal" stopIfTrue="1">
      <formula>"НЕРАВНЕНИЕ!"</formula>
    </cfRule>
  </conditionalFormatting>
  <conditionalFormatting sqref="F138:G139">
    <cfRule type="cellIs" priority="32" dxfId="62" operator="equal" stopIfTrue="1">
      <formula>"НЕРАВНЕНИЕ !"</formula>
    </cfRule>
    <cfRule type="cellIs" priority="33" dxfId="0" operator="equal" stopIfTrue="1">
      <formula>"НЕРАВНЕНИЕ !"</formula>
    </cfRule>
  </conditionalFormatting>
  <conditionalFormatting sqref="I138:J139 N138:N139">
    <cfRule type="cellIs" priority="31" dxfId="62" operator="equal" stopIfTrue="1">
      <formula>"НЕРАВНЕНИЕ !"</formula>
    </cfRule>
  </conditionalFormatting>
  <conditionalFormatting sqref="L138:M139">
    <cfRule type="cellIs" priority="30" dxfId="62" operator="equal" stopIfTrue="1">
      <formula>"НЕРАВНЕНИЕ !"</formula>
    </cfRule>
  </conditionalFormatting>
  <conditionalFormatting sqref="I138:J139 L138:L139 N138:N139 F138:G139">
    <cfRule type="cellIs" priority="29" dxfId="62" operator="notEqual">
      <formula>0</formula>
    </cfRule>
  </conditionalFormatting>
  <conditionalFormatting sqref="I131:J131">
    <cfRule type="cellIs" priority="23" dxfId="58" operator="notEqual" stopIfTrue="1">
      <formula>0</formula>
    </cfRule>
  </conditionalFormatting>
  <conditionalFormatting sqref="L81">
    <cfRule type="cellIs" priority="10" dxfId="58" operator="notEqual" stopIfTrue="1">
      <formula>0</formula>
    </cfRule>
  </conditionalFormatting>
  <conditionalFormatting sqref="N81">
    <cfRule type="cellIs" priority="9" dxfId="58" operator="notEqual" stopIfTrue="1">
      <formula>0</formula>
    </cfRule>
  </conditionalFormatting>
  <conditionalFormatting sqref="L131">
    <cfRule type="cellIs" priority="19" dxfId="58" operator="notEqual" stopIfTrue="1">
      <formula>0</formula>
    </cfRule>
  </conditionalFormatting>
  <conditionalFormatting sqref="N131">
    <cfRule type="cellIs" priority="17" dxfId="58" operator="notEqual" stopIfTrue="1">
      <formula>0</formula>
    </cfRule>
  </conditionalFormatting>
  <conditionalFormatting sqref="F81:G81">
    <cfRule type="cellIs" priority="15" dxfId="58" operator="notEqual" stopIfTrue="1">
      <formula>0</formula>
    </cfRule>
  </conditionalFormatting>
  <conditionalFormatting sqref="I81:J81">
    <cfRule type="cellIs" priority="11" dxfId="58" operator="notEqual" stopIfTrue="1">
      <formula>0</formula>
    </cfRule>
  </conditionalFormatting>
  <conditionalFormatting sqref="B81">
    <cfRule type="cellIs" priority="7" dxfId="63" operator="equal">
      <formula>0</formula>
    </cfRule>
    <cfRule type="cellIs" priority="8" dxfId="59" operator="notEqual" stopIfTrue="1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5">
    <dataValidation type="list" allowBlank="1" showInputMessage="1" showErrorMessage="1" sqref="L6">
      <formula1>$U$11:$U$22</formula1>
    </dataValidation>
    <dataValidation type="whole" allowBlank="1" showInputMessage="1" showErrorMessage="1" error="въведете цяло число" sqref="L11:L131 I11:J131 F11:G131 N11:N131">
      <formula1>-10000000000000000</formula1>
      <formula2>10000000000000000</formula2>
    </dataValidation>
    <dataValidation type="whole" operator="greaterThan" allowBlank="1" showInputMessage="1" showErrorMessage="1" sqref="C132">
      <formula1>2016</formula1>
    </dataValidation>
    <dataValidation type="whole" allowBlank="1" showInputMessage="1" showErrorMessage="1" error="Въведи цяло положително число!" sqref="G2">
      <formula1>1</formula1>
      <formula2>9999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5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F60:F63 G22:N22 G62:N63 J132 I126:M126 I130:N130 K128 M128 N126 N94:N95 I94:M108 K125 M125 I134:N137 I131:J131 L131 N131 F38:N38 F22:F23 G27:N33 N82 H34 K34 M34 F37:M37 F40:N40 H39:M39 F45:N49 F41:M43 F55:N56 H54 G60:M61 F57:M57 G66:N67 G65:M65 G70:N71 G69:M69 G74:N77 G73:M73 G80:N80 H79 N88:N89 N98:N102 N105:N106 N110 N113:N114 N117:N120 I129 I140:N140 K138:K139 M138:M139 N84:N85 N61 H78 K78:M78 K79:M79 I110:M114 K109 M109 L132 F26:F33 H44:M44 H50 H51:M51 H52:M52 H53 H59:M59 F65:F67 H64:M64 F69:F71 H68:M68 F73:F74 H72:M72 K50:M50 K53:M53 K54:M54 I123:M123 K122:M122 K129 K127 I116:M121 I115:K115 M115 M127 M129" unlockedFormula="1"/>
    <ignoredError sqref="F10:N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7"/>
  <sheetViews>
    <sheetView showZeros="0" tabSelected="1" zoomScalePageLayoutView="0" workbookViewId="0" topLeftCell="A1">
      <pane xSplit="5" ySplit="10" topLeftCell="F1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46" sqref="I146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19" width="3.57421875" style="50" customWidth="1"/>
    <col min="20" max="20" width="9.140625" style="50" customWidth="1"/>
    <col min="21" max="21" width="5.28125" style="50" customWidth="1"/>
    <col min="22" max="16384" width="9.140625" style="50" customWidth="1"/>
  </cols>
  <sheetData>
    <row r="1" spans="1:19" s="3" customFormat="1" ht="15.75" customHeight="1">
      <c r="A1" s="6"/>
      <c r="B1" s="54" t="s">
        <v>12</v>
      </c>
      <c r="C1" s="54"/>
      <c r="D1" s="54"/>
      <c r="E1" s="1"/>
      <c r="F1" s="71" t="s">
        <v>10</v>
      </c>
      <c r="G1" s="72" t="s">
        <v>6</v>
      </c>
      <c r="H1" s="1"/>
      <c r="I1" s="73" t="s">
        <v>15</v>
      </c>
      <c r="J1" s="73"/>
      <c r="K1" s="1"/>
      <c r="L1" s="74" t="s">
        <v>11</v>
      </c>
      <c r="M1" s="1"/>
      <c r="N1" s="51"/>
      <c r="O1" s="1"/>
      <c r="P1" s="427"/>
      <c r="Q1" s="427"/>
      <c r="R1" s="427"/>
      <c r="S1" s="1"/>
    </row>
    <row r="2" spans="1:19" s="13" customFormat="1" ht="20.25" customHeight="1">
      <c r="A2" s="6"/>
      <c r="B2" s="589" t="str">
        <f>+'Cash-Flow-2016-Leva'!B2:D2</f>
        <v>ОБЩИНА СИМЕОНОВГРАД</v>
      </c>
      <c r="C2" s="590"/>
      <c r="D2" s="591"/>
      <c r="E2" s="5"/>
      <c r="F2" s="481">
        <f>+'Cash-Flow-2016-Leva'!F2</f>
        <v>903729</v>
      </c>
      <c r="G2" s="428">
        <f>+'Cash-Flow-2016-Leva'!G2</f>
        <v>7607</v>
      </c>
      <c r="H2" s="52"/>
      <c r="I2" s="592">
        <f>+'Cash-Flow-2016-Leva'!I2:J2</f>
        <v>0</v>
      </c>
      <c r="J2" s="593"/>
      <c r="K2" s="51"/>
      <c r="L2" s="594">
        <f>+'Cash-Flow-2016-Leva'!L2:N2</f>
        <v>0</v>
      </c>
      <c r="M2" s="595"/>
      <c r="N2" s="596"/>
      <c r="O2" s="53"/>
      <c r="P2" s="483" t="s">
        <v>296</v>
      </c>
      <c r="Q2" s="583">
        <f>+'Cash-Flow-2016-Leva'!Q2</f>
        <v>0</v>
      </c>
      <c r="R2" s="584"/>
      <c r="S2" s="53"/>
    </row>
    <row r="3" spans="1:19" s="13" customFormat="1" ht="4.5" customHeight="1">
      <c r="A3" s="6"/>
      <c r="B3" s="54"/>
      <c r="C3" s="54"/>
      <c r="D3" s="54"/>
      <c r="E3" s="5"/>
      <c r="F3" s="55"/>
      <c r="G3" s="53"/>
      <c r="H3" s="52"/>
      <c r="I3" s="53"/>
      <c r="J3" s="53"/>
      <c r="K3" s="52"/>
      <c r="L3" s="51"/>
      <c r="M3" s="1"/>
      <c r="N3" s="51"/>
      <c r="O3" s="53"/>
      <c r="P3" s="427"/>
      <c r="Q3" s="427"/>
      <c r="R3" s="427"/>
      <c r="S3" s="53"/>
    </row>
    <row r="4" spans="1:19" s="13" customFormat="1" ht="15.75" customHeight="1">
      <c r="A4" s="6"/>
      <c r="B4" s="75" t="s">
        <v>14</v>
      </c>
      <c r="C4" s="75"/>
      <c r="D4" s="75"/>
      <c r="E4" s="5"/>
      <c r="F4" s="75"/>
      <c r="G4" s="76"/>
      <c r="H4" s="76"/>
      <c r="I4" s="76"/>
      <c r="J4" s="76"/>
      <c r="K4" s="52"/>
      <c r="L4" s="190"/>
      <c r="M4" s="191"/>
      <c r="N4" s="191"/>
      <c r="O4" s="53"/>
      <c r="P4" s="484"/>
      <c r="Q4" s="484"/>
      <c r="R4" s="484"/>
      <c r="S4" s="484"/>
    </row>
    <row r="5" spans="1:19" s="13" customFormat="1" ht="2.25" customHeight="1">
      <c r="A5" s="52"/>
      <c r="B5" s="52"/>
      <c r="C5" s="52"/>
      <c r="D5" s="52"/>
      <c r="E5" s="52"/>
      <c r="F5" s="52"/>
      <c r="G5" s="56"/>
      <c r="H5" s="52"/>
      <c r="I5" s="56"/>
      <c r="J5" s="57"/>
      <c r="K5" s="52"/>
      <c r="L5" s="53"/>
      <c r="M5" s="53"/>
      <c r="N5" s="52"/>
      <c r="O5" s="53"/>
      <c r="P5" s="327"/>
      <c r="Q5" s="327"/>
      <c r="R5" s="327"/>
      <c r="S5" s="327"/>
    </row>
    <row r="6" spans="1:25" s="3" customFormat="1" ht="16.5" customHeight="1">
      <c r="A6" s="6"/>
      <c r="B6" s="75" t="s">
        <v>13</v>
      </c>
      <c r="C6" s="75"/>
      <c r="D6" s="75"/>
      <c r="E6" s="5"/>
      <c r="F6" s="55"/>
      <c r="G6" s="55"/>
      <c r="H6" s="5"/>
      <c r="I6" s="55"/>
      <c r="J6" s="77"/>
      <c r="K6" s="5"/>
      <c r="L6" s="78" t="str">
        <f>+'Cash-Flow-2016-Leva'!L6</f>
        <v>31.03.2016 г.</v>
      </c>
      <c r="M6" s="5"/>
      <c r="N6" s="58" t="s">
        <v>16</v>
      </c>
      <c r="O6" s="1"/>
      <c r="P6" s="327"/>
      <c r="Q6" s="327"/>
      <c r="R6" s="327"/>
      <c r="S6" s="327"/>
      <c r="T6" s="2"/>
      <c r="U6" s="2"/>
      <c r="V6" s="2"/>
      <c r="Y6" s="4"/>
    </row>
    <row r="7" spans="1:27" s="3" customFormat="1" ht="4.5" customHeight="1" thickBot="1">
      <c r="A7" s="6"/>
      <c r="B7" s="59"/>
      <c r="C7" s="211"/>
      <c r="D7" s="211"/>
      <c r="E7" s="5"/>
      <c r="F7" s="60"/>
      <c r="G7" s="60"/>
      <c r="H7" s="5"/>
      <c r="I7" s="60"/>
      <c r="J7" s="60"/>
      <c r="K7" s="5"/>
      <c r="L7" s="60"/>
      <c r="M7" s="5"/>
      <c r="N7" s="60"/>
      <c r="O7" s="61"/>
      <c r="P7" s="327"/>
      <c r="Q7" s="327"/>
      <c r="R7" s="327"/>
      <c r="S7" s="327"/>
      <c r="T7" s="2"/>
      <c r="U7" s="2"/>
      <c r="V7" s="2"/>
      <c r="W7" s="2"/>
      <c r="X7" s="2"/>
      <c r="Y7" s="4"/>
      <c r="Z7" s="2"/>
      <c r="AA7" s="2"/>
    </row>
    <row r="8" spans="1:27" s="3" customFormat="1" ht="57.75" customHeight="1">
      <c r="A8" s="6"/>
      <c r="B8" s="225"/>
      <c r="C8" s="226"/>
      <c r="D8" s="227"/>
      <c r="E8" s="5"/>
      <c r="F8" s="150" t="s">
        <v>140</v>
      </c>
      <c r="G8" s="136" t="s">
        <v>61</v>
      </c>
      <c r="H8" s="5"/>
      <c r="I8" s="210" t="s">
        <v>139</v>
      </c>
      <c r="J8" s="157" t="s">
        <v>62</v>
      </c>
      <c r="K8" s="5"/>
      <c r="L8" s="155" t="s">
        <v>63</v>
      </c>
      <c r="M8" s="5"/>
      <c r="N8" s="134" t="s">
        <v>64</v>
      </c>
      <c r="O8" s="67"/>
      <c r="P8" s="327"/>
      <c r="Q8" s="327"/>
      <c r="R8" s="327"/>
      <c r="S8" s="327"/>
      <c r="T8" s="2"/>
      <c r="U8" s="2"/>
      <c r="V8" s="2"/>
      <c r="W8" s="2"/>
      <c r="X8" s="2"/>
      <c r="Y8" s="2"/>
      <c r="Z8" s="2"/>
      <c r="AA8" s="2"/>
    </row>
    <row r="9" spans="1:27" s="3" customFormat="1" ht="18" customHeight="1" thickBot="1">
      <c r="A9" s="6"/>
      <c r="B9" s="230" t="s">
        <v>162</v>
      </c>
      <c r="C9" s="228"/>
      <c r="D9" s="229"/>
      <c r="E9" s="5"/>
      <c r="F9" s="151">
        <f>+'Cash-Flow-2016-Leva'!L4</f>
        <v>2016</v>
      </c>
      <c r="G9" s="133" t="str">
        <f>+L6</f>
        <v>31.03.2016 г.</v>
      </c>
      <c r="H9" s="5"/>
      <c r="I9" s="158">
        <f>+'Cash-Flow-2016-Leva'!L4</f>
        <v>2016</v>
      </c>
      <c r="J9" s="159" t="str">
        <f>+L6</f>
        <v>31.03.2016 г.</v>
      </c>
      <c r="K9" s="5"/>
      <c r="L9" s="156" t="str">
        <f>+L6</f>
        <v>31.03.2016 г.</v>
      </c>
      <c r="M9" s="5"/>
      <c r="N9" s="135" t="str">
        <f>+L6</f>
        <v>31.03.2016 г.</v>
      </c>
      <c r="O9" s="68"/>
      <c r="P9" s="327"/>
      <c r="Q9" s="327"/>
      <c r="R9" s="327"/>
      <c r="S9" s="327"/>
      <c r="T9" s="2"/>
      <c r="U9" s="2"/>
      <c r="V9" s="2"/>
      <c r="W9" s="2"/>
      <c r="X9" s="2"/>
      <c r="Y9" s="2"/>
      <c r="Z9" s="2"/>
      <c r="AA9" s="2"/>
    </row>
    <row r="10" spans="1:27" s="3" customFormat="1" ht="15.75">
      <c r="A10" s="6"/>
      <c r="B10" s="239" t="s">
        <v>163</v>
      </c>
      <c r="C10" s="212"/>
      <c r="D10" s="218"/>
      <c r="E10" s="5"/>
      <c r="F10" s="149" t="s">
        <v>1</v>
      </c>
      <c r="G10" s="7" t="s">
        <v>2</v>
      </c>
      <c r="H10" s="5"/>
      <c r="I10" s="149" t="s">
        <v>3</v>
      </c>
      <c r="J10" s="7" t="s">
        <v>4</v>
      </c>
      <c r="K10" s="5"/>
      <c r="L10" s="7" t="s">
        <v>5</v>
      </c>
      <c r="M10" s="5"/>
      <c r="N10" s="12" t="s">
        <v>7</v>
      </c>
      <c r="O10" s="69"/>
      <c r="P10" s="327"/>
      <c r="Q10" s="327"/>
      <c r="R10" s="327"/>
      <c r="S10" s="327"/>
      <c r="T10" s="2"/>
      <c r="U10" s="2"/>
      <c r="V10" s="2"/>
      <c r="W10" s="2"/>
      <c r="X10" s="2"/>
      <c r="Y10" s="2"/>
      <c r="Z10" s="2"/>
      <c r="AA10" s="2"/>
    </row>
    <row r="11" spans="1:27" s="3" customFormat="1" ht="15.75">
      <c r="A11" s="192"/>
      <c r="B11" s="297" t="s">
        <v>72</v>
      </c>
      <c r="C11" s="231"/>
      <c r="D11" s="232"/>
      <c r="E11" s="5"/>
      <c r="F11" s="331"/>
      <c r="G11" s="331"/>
      <c r="H11" s="406"/>
      <c r="I11" s="331"/>
      <c r="J11" s="331"/>
      <c r="K11" s="406"/>
      <c r="L11" s="331"/>
      <c r="M11" s="406"/>
      <c r="N11" s="333"/>
      <c r="O11" s="70"/>
      <c r="P11" s="327"/>
      <c r="Q11" s="327"/>
      <c r="R11" s="327"/>
      <c r="S11" s="327"/>
      <c r="T11" s="2"/>
      <c r="U11" s="2"/>
      <c r="V11" s="2"/>
      <c r="W11" s="2"/>
      <c r="X11" s="2"/>
      <c r="Y11" s="2"/>
      <c r="Z11" s="2"/>
      <c r="AA11" s="2"/>
    </row>
    <row r="12" spans="1:27" s="3" customFormat="1" ht="15.75">
      <c r="A12" s="192"/>
      <c r="B12" s="299" t="s">
        <v>93</v>
      </c>
      <c r="C12" s="214"/>
      <c r="D12" s="220"/>
      <c r="E12" s="5"/>
      <c r="F12" s="334"/>
      <c r="G12" s="334"/>
      <c r="H12" s="406"/>
      <c r="I12" s="334"/>
      <c r="J12" s="334"/>
      <c r="K12" s="406"/>
      <c r="L12" s="334"/>
      <c r="M12" s="406"/>
      <c r="N12" s="335"/>
      <c r="O12" s="70"/>
      <c r="P12" s="327"/>
      <c r="Q12" s="327"/>
      <c r="R12" s="327"/>
      <c r="S12" s="327"/>
      <c r="T12" s="2"/>
      <c r="U12" s="2"/>
      <c r="V12" s="2"/>
      <c r="W12" s="2"/>
      <c r="X12" s="2"/>
      <c r="Y12" s="2"/>
      <c r="Z12" s="2"/>
      <c r="AA12" s="2"/>
    </row>
    <row r="13" spans="1:27" s="3" customFormat="1" ht="15.75">
      <c r="A13" s="192"/>
      <c r="B13" s="300" t="s">
        <v>73</v>
      </c>
      <c r="C13" s="252"/>
      <c r="D13" s="253"/>
      <c r="E13" s="5"/>
      <c r="F13" s="375">
        <f>+'Cash-Flow-2016-Leva'!F13/1000</f>
        <v>311.7</v>
      </c>
      <c r="G13" s="376">
        <f>+'Cash-Flow-2016-Leva'!G13/1000</f>
        <v>270.342</v>
      </c>
      <c r="H13" s="406"/>
      <c r="I13" s="375">
        <f>+'Cash-Flow-2016-Leva'!I13/1000</f>
        <v>0</v>
      </c>
      <c r="J13" s="376">
        <f>+'Cash-Flow-2016-Leva'!J13/1000</f>
        <v>0</v>
      </c>
      <c r="K13" s="406"/>
      <c r="L13" s="376">
        <f>+'Cash-Flow-2016-Leva'!L13/1000</f>
        <v>0</v>
      </c>
      <c r="M13" s="406"/>
      <c r="N13" s="338">
        <f>+G13+J13+L13</f>
        <v>270.342</v>
      </c>
      <c r="O13" s="70"/>
      <c r="P13" s="327"/>
      <c r="Q13" s="327"/>
      <c r="R13" s="327"/>
      <c r="S13" s="327"/>
      <c r="T13" s="2"/>
      <c r="U13" s="2"/>
      <c r="V13" s="2"/>
      <c r="W13" s="2"/>
      <c r="X13" s="2"/>
      <c r="Y13" s="2"/>
      <c r="Z13" s="2"/>
      <c r="AA13" s="2"/>
    </row>
    <row r="14" spans="1:27" s="3" customFormat="1" ht="15.75">
      <c r="A14" s="192"/>
      <c r="B14" s="295" t="s">
        <v>207</v>
      </c>
      <c r="C14" s="248"/>
      <c r="D14" s="249"/>
      <c r="E14" s="5"/>
      <c r="F14" s="407">
        <f>+'Cash-Flow-2016-Leva'!F14/1000</f>
        <v>480.98</v>
      </c>
      <c r="G14" s="408">
        <f>+'Cash-Flow-2016-Leva'!G14/1000</f>
        <v>358.948</v>
      </c>
      <c r="H14" s="406"/>
      <c r="I14" s="407">
        <f>+'Cash-Flow-2016-Leva'!I14/1000</f>
        <v>0</v>
      </c>
      <c r="J14" s="408">
        <f>+'Cash-Flow-2016-Leva'!J14/1000</f>
        <v>0</v>
      </c>
      <c r="K14" s="406"/>
      <c r="L14" s="408">
        <f>+'Cash-Flow-2016-Leva'!L14/1000</f>
        <v>0</v>
      </c>
      <c r="M14" s="406"/>
      <c r="N14" s="341">
        <f aca="true" t="shared" si="0" ref="N14:N21">+G14+J14+L14</f>
        <v>358.948</v>
      </c>
      <c r="O14" s="70"/>
      <c r="P14" s="327"/>
      <c r="Q14" s="327"/>
      <c r="R14" s="327"/>
      <c r="S14" s="327"/>
      <c r="T14" s="2"/>
      <c r="U14" s="2"/>
      <c r="V14" s="2"/>
      <c r="W14" s="2"/>
      <c r="X14" s="2"/>
      <c r="Y14" s="2"/>
      <c r="Z14" s="2"/>
      <c r="AA14" s="2"/>
    </row>
    <row r="15" spans="1:27" s="3" customFormat="1" ht="15.75">
      <c r="A15" s="192"/>
      <c r="B15" s="295" t="s">
        <v>108</v>
      </c>
      <c r="C15" s="248"/>
      <c r="D15" s="249"/>
      <c r="E15" s="5"/>
      <c r="F15" s="407">
        <f>+'Cash-Flow-2016-Leva'!F15/1000</f>
        <v>60.9</v>
      </c>
      <c r="G15" s="408">
        <f>+'Cash-Flow-2016-Leva'!G15/1000</f>
        <v>37.804</v>
      </c>
      <c r="H15" s="406"/>
      <c r="I15" s="407">
        <f>+'Cash-Flow-2016-Leva'!I15/1000</f>
        <v>0</v>
      </c>
      <c r="J15" s="408">
        <f>+'Cash-Flow-2016-Leva'!J15/1000</f>
        <v>0</v>
      </c>
      <c r="K15" s="406"/>
      <c r="L15" s="408">
        <f>+'Cash-Flow-2016-Leva'!L15/1000</f>
        <v>0</v>
      </c>
      <c r="M15" s="406"/>
      <c r="N15" s="341">
        <f t="shared" si="0"/>
        <v>37.804</v>
      </c>
      <c r="O15" s="70"/>
      <c r="P15" s="327"/>
      <c r="Q15" s="327"/>
      <c r="R15" s="327"/>
      <c r="S15" s="327"/>
      <c r="T15" s="2"/>
      <c r="U15" s="2"/>
      <c r="V15" s="2"/>
      <c r="W15" s="2"/>
      <c r="X15" s="2"/>
      <c r="Y15" s="2"/>
      <c r="Z15" s="2"/>
      <c r="AA15" s="2"/>
    </row>
    <row r="16" spans="1:27" s="3" customFormat="1" ht="15.75">
      <c r="A16" s="192"/>
      <c r="B16" s="295" t="s">
        <v>92</v>
      </c>
      <c r="C16" s="248"/>
      <c r="D16" s="249"/>
      <c r="E16" s="5"/>
      <c r="F16" s="407">
        <f>+'Cash-Flow-2016-Leva'!F16/1000</f>
        <v>189.612</v>
      </c>
      <c r="G16" s="408">
        <f>+'Cash-Flow-2016-Leva'!G16/1000</f>
        <v>2.725</v>
      </c>
      <c r="H16" s="406"/>
      <c r="I16" s="407">
        <f>+'Cash-Flow-2016-Leva'!I16/1000</f>
        <v>0</v>
      </c>
      <c r="J16" s="408">
        <f>+'Cash-Flow-2016-Leva'!J16/1000</f>
        <v>0</v>
      </c>
      <c r="K16" s="406"/>
      <c r="L16" s="408">
        <f>+'Cash-Flow-2016-Leva'!L16/1000</f>
        <v>0</v>
      </c>
      <c r="M16" s="406"/>
      <c r="N16" s="341">
        <f t="shared" si="0"/>
        <v>2.725</v>
      </c>
      <c r="O16" s="70"/>
      <c r="P16" s="327"/>
      <c r="Q16" s="327"/>
      <c r="R16" s="327"/>
      <c r="S16" s="327"/>
      <c r="T16" s="2"/>
      <c r="U16" s="2"/>
      <c r="V16" s="2"/>
      <c r="W16" s="2"/>
      <c r="X16" s="2"/>
      <c r="Y16" s="2"/>
      <c r="Z16" s="2"/>
      <c r="AA16" s="2"/>
    </row>
    <row r="17" spans="1:27" s="3" customFormat="1" ht="15.75">
      <c r="A17" s="192"/>
      <c r="B17" s="295" t="s">
        <v>74</v>
      </c>
      <c r="C17" s="248"/>
      <c r="D17" s="249"/>
      <c r="E17" s="5"/>
      <c r="F17" s="407">
        <f>+'Cash-Flow-2016-Leva'!F17/1000</f>
        <v>337.943</v>
      </c>
      <c r="G17" s="408">
        <f>+'Cash-Flow-2016-Leva'!G17/1000</f>
        <v>192.495</v>
      </c>
      <c r="H17" s="406"/>
      <c r="I17" s="407">
        <f>+'Cash-Flow-2016-Leva'!I17/1000</f>
        <v>0</v>
      </c>
      <c r="J17" s="408">
        <f>+'Cash-Flow-2016-Leva'!J17/1000</f>
        <v>0</v>
      </c>
      <c r="K17" s="406"/>
      <c r="L17" s="408">
        <f>+'Cash-Flow-2016-Leva'!L17/1000</f>
        <v>0</v>
      </c>
      <c r="M17" s="406"/>
      <c r="N17" s="341">
        <f t="shared" si="0"/>
        <v>192.495</v>
      </c>
      <c r="O17" s="70"/>
      <c r="P17" s="327"/>
      <c r="Q17" s="327"/>
      <c r="R17" s="327"/>
      <c r="S17" s="327"/>
      <c r="T17" s="2"/>
      <c r="U17" s="2"/>
      <c r="V17" s="2"/>
      <c r="W17" s="2"/>
      <c r="X17" s="2"/>
      <c r="Y17" s="2"/>
      <c r="Z17" s="2"/>
      <c r="AA17" s="2"/>
    </row>
    <row r="18" spans="1:27" s="3" customFormat="1" ht="15.75">
      <c r="A18" s="192"/>
      <c r="B18" s="295" t="s">
        <v>206</v>
      </c>
      <c r="C18" s="248"/>
      <c r="D18" s="249"/>
      <c r="E18" s="5"/>
      <c r="F18" s="407">
        <f>+'Cash-Flow-2016-Leva'!F18/1000</f>
        <v>594.746</v>
      </c>
      <c r="G18" s="408">
        <f>+'Cash-Flow-2016-Leva'!G18/1000</f>
        <v>599.074</v>
      </c>
      <c r="H18" s="406"/>
      <c r="I18" s="407">
        <f>+'Cash-Flow-2016-Leva'!I18/1000</f>
        <v>0</v>
      </c>
      <c r="J18" s="408">
        <f>+'Cash-Flow-2016-Leva'!J18/1000</f>
        <v>0</v>
      </c>
      <c r="K18" s="406"/>
      <c r="L18" s="408">
        <f>+'Cash-Flow-2016-Leva'!L18/1000</f>
        <v>0</v>
      </c>
      <c r="M18" s="406"/>
      <c r="N18" s="341">
        <f t="shared" si="0"/>
        <v>599.074</v>
      </c>
      <c r="O18" s="70"/>
      <c r="P18" s="327"/>
      <c r="Q18" s="327"/>
      <c r="R18" s="327"/>
      <c r="S18" s="327"/>
      <c r="T18" s="2"/>
      <c r="U18" s="2"/>
      <c r="V18" s="2"/>
      <c r="W18" s="2"/>
      <c r="X18" s="2"/>
      <c r="Y18" s="2"/>
      <c r="Z18" s="2"/>
      <c r="AA18" s="2"/>
    </row>
    <row r="19" spans="1:27" s="3" customFormat="1" ht="15.75">
      <c r="A19" s="192"/>
      <c r="B19" s="295" t="s">
        <v>75</v>
      </c>
      <c r="C19" s="248"/>
      <c r="D19" s="249"/>
      <c r="E19" s="5"/>
      <c r="F19" s="407">
        <f>+'Cash-Flow-2016-Leva'!F19/1000</f>
        <v>0.2</v>
      </c>
      <c r="G19" s="408">
        <f>+'Cash-Flow-2016-Leva'!G19/1000</f>
        <v>0.009</v>
      </c>
      <c r="H19" s="406"/>
      <c r="I19" s="407">
        <f>+'Cash-Flow-2016-Leva'!I19/1000</f>
        <v>0</v>
      </c>
      <c r="J19" s="408">
        <f>+'Cash-Flow-2016-Leva'!J19/1000</f>
        <v>0</v>
      </c>
      <c r="K19" s="406"/>
      <c r="L19" s="408">
        <f>+'Cash-Flow-2016-Leva'!L19/1000</f>
        <v>0</v>
      </c>
      <c r="M19" s="406"/>
      <c r="N19" s="341">
        <f t="shared" si="0"/>
        <v>0.009</v>
      </c>
      <c r="O19" s="70"/>
      <c r="P19" s="327"/>
      <c r="Q19" s="327"/>
      <c r="R19" s="327"/>
      <c r="S19" s="327"/>
      <c r="T19" s="2"/>
      <c r="U19" s="2"/>
      <c r="V19" s="2"/>
      <c r="W19" s="2"/>
      <c r="X19" s="2"/>
      <c r="Y19" s="2"/>
      <c r="Z19" s="2"/>
      <c r="AA19" s="2"/>
    </row>
    <row r="20" spans="1:27" s="3" customFormat="1" ht="15.75">
      <c r="A20" s="192"/>
      <c r="B20" s="295" t="s">
        <v>76</v>
      </c>
      <c r="C20" s="248"/>
      <c r="D20" s="249"/>
      <c r="E20" s="5"/>
      <c r="F20" s="407">
        <f>+'Cash-Flow-2016-Leva'!F20/1000</f>
        <v>0</v>
      </c>
      <c r="G20" s="408">
        <f>+'Cash-Flow-2016-Leva'!G20/1000</f>
        <v>0</v>
      </c>
      <c r="H20" s="406"/>
      <c r="I20" s="407">
        <f>+'Cash-Flow-2016-Leva'!I20/1000</f>
        <v>0</v>
      </c>
      <c r="J20" s="408">
        <f>+'Cash-Flow-2016-Leva'!J20/1000</f>
        <v>0</v>
      </c>
      <c r="K20" s="406"/>
      <c r="L20" s="408">
        <f>+'Cash-Flow-2016-Leva'!L20/1000</f>
        <v>0</v>
      </c>
      <c r="M20" s="406"/>
      <c r="N20" s="341">
        <f t="shared" si="0"/>
        <v>0</v>
      </c>
      <c r="O20" s="70"/>
      <c r="P20" s="327"/>
      <c r="Q20" s="327"/>
      <c r="R20" s="327"/>
      <c r="S20" s="327"/>
      <c r="T20" s="2"/>
      <c r="U20" s="2"/>
      <c r="V20" s="2"/>
      <c r="W20" s="2"/>
      <c r="X20" s="2"/>
      <c r="Y20" s="2"/>
      <c r="Z20" s="2"/>
      <c r="AA20" s="2"/>
    </row>
    <row r="21" spans="1:27" s="3" customFormat="1" ht="15.75">
      <c r="A21" s="192"/>
      <c r="B21" s="296" t="s">
        <v>98</v>
      </c>
      <c r="C21" s="250"/>
      <c r="D21" s="251"/>
      <c r="E21" s="5"/>
      <c r="F21" s="391">
        <f>+'Cash-Flow-2016-Leva'!F21/1000</f>
        <v>13.831</v>
      </c>
      <c r="G21" s="392">
        <f>+'Cash-Flow-2016-Leva'!G21/1000</f>
        <v>0</v>
      </c>
      <c r="H21" s="406"/>
      <c r="I21" s="391">
        <f>+'Cash-Flow-2016-Leva'!I21/1000</f>
        <v>0</v>
      </c>
      <c r="J21" s="392">
        <f>+'Cash-Flow-2016-Leva'!J21/1000</f>
        <v>0</v>
      </c>
      <c r="K21" s="406"/>
      <c r="L21" s="392">
        <f>+'Cash-Flow-2016-Leva'!L21/1000</f>
        <v>0</v>
      </c>
      <c r="M21" s="406"/>
      <c r="N21" s="344">
        <f t="shared" si="0"/>
        <v>0</v>
      </c>
      <c r="O21" s="70"/>
      <c r="P21" s="327"/>
      <c r="Q21" s="327"/>
      <c r="R21" s="327"/>
      <c r="S21" s="327"/>
      <c r="T21" s="2"/>
      <c r="U21" s="2"/>
      <c r="V21" s="2"/>
      <c r="W21" s="2"/>
      <c r="X21" s="2"/>
      <c r="Y21" s="2"/>
      <c r="Z21" s="2"/>
      <c r="AA21" s="2"/>
    </row>
    <row r="22" spans="1:27" s="3" customFormat="1" ht="15.75">
      <c r="A22" s="192"/>
      <c r="B22" s="240" t="s">
        <v>167</v>
      </c>
      <c r="C22" s="241"/>
      <c r="D22" s="242"/>
      <c r="E22" s="5"/>
      <c r="F22" s="345">
        <f>+ROUND(+SUM(F13:F21),0)</f>
        <v>1990</v>
      </c>
      <c r="G22" s="346">
        <f>+ROUND(+SUM(G13:G21),0)</f>
        <v>1461</v>
      </c>
      <c r="H22" s="406"/>
      <c r="I22" s="345">
        <f>+ROUND(+SUM(I13:I21),0)</f>
        <v>0</v>
      </c>
      <c r="J22" s="346">
        <f>+ROUND(+SUM(J13:J21),0)</f>
        <v>0</v>
      </c>
      <c r="K22" s="406"/>
      <c r="L22" s="346">
        <f>+ROUND(+SUM(L13:L21),0)</f>
        <v>0</v>
      </c>
      <c r="M22" s="406"/>
      <c r="N22" s="347">
        <f>+ROUND(+SUM(N13:N21),0)</f>
        <v>1461</v>
      </c>
      <c r="O22" s="70"/>
      <c r="P22" s="327"/>
      <c r="Q22" s="327"/>
      <c r="R22" s="327"/>
      <c r="S22" s="327"/>
      <c r="T22" s="2"/>
      <c r="U22" s="2"/>
      <c r="V22" s="2"/>
      <c r="W22" s="2"/>
      <c r="X22" s="2"/>
      <c r="Y22" s="2"/>
      <c r="Z22" s="2"/>
      <c r="AA22" s="2"/>
    </row>
    <row r="23" spans="1:27" s="3" customFormat="1" ht="15.75">
      <c r="A23" s="192"/>
      <c r="B23" s="299" t="s">
        <v>192</v>
      </c>
      <c r="C23" s="214"/>
      <c r="D23" s="220"/>
      <c r="E23" s="5"/>
      <c r="F23" s="331"/>
      <c r="G23" s="348"/>
      <c r="H23" s="406"/>
      <c r="I23" s="331"/>
      <c r="J23" s="348"/>
      <c r="K23" s="406"/>
      <c r="L23" s="348"/>
      <c r="M23" s="406"/>
      <c r="N23" s="349"/>
      <c r="O23" s="70"/>
      <c r="P23" s="327"/>
      <c r="Q23" s="327"/>
      <c r="R23" s="327"/>
      <c r="S23" s="327"/>
      <c r="T23" s="2"/>
      <c r="U23" s="2"/>
      <c r="V23" s="2"/>
      <c r="W23" s="2"/>
      <c r="X23" s="2"/>
      <c r="Y23" s="2"/>
      <c r="Z23" s="2"/>
      <c r="AA23" s="2"/>
    </row>
    <row r="24" spans="1:27" s="3" customFormat="1" ht="15.75">
      <c r="A24" s="192"/>
      <c r="B24" s="300" t="s">
        <v>91</v>
      </c>
      <c r="C24" s="252"/>
      <c r="D24" s="253"/>
      <c r="E24" s="5"/>
      <c r="F24" s="375">
        <f>+'Cash-Flow-2016-Leva'!F24/1000</f>
        <v>657.523</v>
      </c>
      <c r="G24" s="376">
        <f>+'Cash-Flow-2016-Leva'!G24/1000</f>
        <v>16.136</v>
      </c>
      <c r="H24" s="406"/>
      <c r="I24" s="375">
        <f>+'Cash-Flow-2016-Leva'!I24/1000</f>
        <v>0</v>
      </c>
      <c r="J24" s="376">
        <f>+'Cash-Flow-2016-Leva'!J24/1000</f>
        <v>0</v>
      </c>
      <c r="K24" s="406"/>
      <c r="L24" s="376">
        <f>+'Cash-Flow-2016-Leva'!L24/1000</f>
        <v>0</v>
      </c>
      <c r="M24" s="406"/>
      <c r="N24" s="338">
        <f>+G24+J24+L24</f>
        <v>16.136</v>
      </c>
      <c r="O24" s="70"/>
      <c r="P24" s="327"/>
      <c r="Q24" s="327"/>
      <c r="R24" s="327"/>
      <c r="S24" s="327"/>
      <c r="T24" s="2"/>
      <c r="U24" s="2"/>
      <c r="V24" s="2"/>
      <c r="W24" s="2"/>
      <c r="X24" s="2"/>
      <c r="Y24" s="2"/>
      <c r="Z24" s="2"/>
      <c r="AA24" s="2"/>
    </row>
    <row r="25" spans="1:27" s="3" customFormat="1" ht="15.75">
      <c r="A25" s="192"/>
      <c r="B25" s="295" t="s">
        <v>95</v>
      </c>
      <c r="C25" s="248"/>
      <c r="D25" s="249"/>
      <c r="E25" s="5"/>
      <c r="F25" s="407">
        <f>+'Cash-Flow-2016-Leva'!F25/1000</f>
        <v>40.622</v>
      </c>
      <c r="G25" s="408">
        <f>+'Cash-Flow-2016-Leva'!G25/1000</f>
        <v>79.916</v>
      </c>
      <c r="H25" s="406"/>
      <c r="I25" s="407">
        <f>+'Cash-Flow-2016-Leva'!I25/1000</f>
        <v>0</v>
      </c>
      <c r="J25" s="408">
        <f>+'Cash-Flow-2016-Leva'!J25/1000</f>
        <v>0</v>
      </c>
      <c r="K25" s="406"/>
      <c r="L25" s="408">
        <f>+'Cash-Flow-2016-Leva'!L25/1000</f>
        <v>0</v>
      </c>
      <c r="M25" s="406"/>
      <c r="N25" s="341">
        <f>+G25+J25+L25</f>
        <v>79.916</v>
      </c>
      <c r="O25" s="70"/>
      <c r="P25" s="327"/>
      <c r="Q25" s="327"/>
      <c r="R25" s="327"/>
      <c r="S25" s="327"/>
      <c r="T25" s="2"/>
      <c r="U25" s="2"/>
      <c r="V25" s="2"/>
      <c r="W25" s="2"/>
      <c r="X25" s="2"/>
      <c r="Y25" s="2"/>
      <c r="Z25" s="2"/>
      <c r="AA25" s="2"/>
    </row>
    <row r="26" spans="1:27" s="3" customFormat="1" ht="15.75">
      <c r="A26" s="192"/>
      <c r="B26" s="296" t="s">
        <v>194</v>
      </c>
      <c r="C26" s="250"/>
      <c r="D26" s="251"/>
      <c r="E26" s="5"/>
      <c r="F26" s="391">
        <f>+'Cash-Flow-2016-Leva'!F26/1000</f>
        <v>0</v>
      </c>
      <c r="G26" s="392">
        <f>+'Cash-Flow-2016-Leva'!G26/1000</f>
        <v>0</v>
      </c>
      <c r="H26" s="406"/>
      <c r="I26" s="391">
        <f>+'Cash-Flow-2016-Leva'!I26/1000</f>
        <v>0</v>
      </c>
      <c r="J26" s="392">
        <f>+'Cash-Flow-2016-Leva'!J26/1000</f>
        <v>0</v>
      </c>
      <c r="K26" s="406"/>
      <c r="L26" s="392">
        <f>+'Cash-Flow-2016-Leva'!L26/1000</f>
        <v>0</v>
      </c>
      <c r="M26" s="406"/>
      <c r="N26" s="344">
        <f>+G26+J26+L26</f>
        <v>0</v>
      </c>
      <c r="O26" s="70"/>
      <c r="P26" s="327"/>
      <c r="Q26" s="327"/>
      <c r="R26" s="327"/>
      <c r="S26" s="327"/>
      <c r="T26" s="2"/>
      <c r="U26" s="2"/>
      <c r="V26" s="2"/>
      <c r="W26" s="2"/>
      <c r="X26" s="2"/>
      <c r="Y26" s="2"/>
      <c r="Z26" s="2"/>
      <c r="AA26" s="2"/>
    </row>
    <row r="27" spans="1:27" s="3" customFormat="1" ht="15.75">
      <c r="A27" s="192"/>
      <c r="B27" s="240" t="s">
        <v>168</v>
      </c>
      <c r="C27" s="241"/>
      <c r="D27" s="242"/>
      <c r="E27" s="5"/>
      <c r="F27" s="345">
        <f>+ROUND(+SUM(F24:F26),0)</f>
        <v>698</v>
      </c>
      <c r="G27" s="346">
        <f>+ROUND(+SUM(G24:G26),0)</f>
        <v>96</v>
      </c>
      <c r="H27" s="406"/>
      <c r="I27" s="345">
        <f>+ROUND(+SUM(I24:I26),0)</f>
        <v>0</v>
      </c>
      <c r="J27" s="346">
        <f>+ROUND(+SUM(J24:J26),0)</f>
        <v>0</v>
      </c>
      <c r="K27" s="406"/>
      <c r="L27" s="346">
        <f>+ROUND(+SUM(L24:L26),0)</f>
        <v>0</v>
      </c>
      <c r="M27" s="406"/>
      <c r="N27" s="347">
        <f>+ROUND(+SUM(N24:N26),0)</f>
        <v>96</v>
      </c>
      <c r="O27" s="70"/>
      <c r="P27" s="327"/>
      <c r="Q27" s="327"/>
      <c r="R27" s="327"/>
      <c r="S27" s="327"/>
      <c r="T27" s="2"/>
      <c r="U27" s="2"/>
      <c r="V27" s="2"/>
      <c r="W27" s="2"/>
      <c r="X27" s="2"/>
      <c r="Y27" s="2"/>
      <c r="Z27" s="2"/>
      <c r="AA27" s="2"/>
    </row>
    <row r="28" spans="1:27" s="3" customFormat="1" ht="6" customHeight="1">
      <c r="A28" s="192"/>
      <c r="B28" s="254"/>
      <c r="C28" s="255"/>
      <c r="D28" s="256"/>
      <c r="E28" s="5"/>
      <c r="F28" s="334"/>
      <c r="G28" s="350"/>
      <c r="H28" s="406"/>
      <c r="I28" s="334"/>
      <c r="J28" s="350"/>
      <c r="K28" s="406"/>
      <c r="L28" s="350"/>
      <c r="M28" s="406"/>
      <c r="N28" s="351"/>
      <c r="O28" s="70"/>
      <c r="P28" s="327"/>
      <c r="Q28" s="327"/>
      <c r="R28" s="327"/>
      <c r="S28" s="327"/>
      <c r="T28" s="2"/>
      <c r="U28" s="2"/>
      <c r="V28" s="2"/>
      <c r="W28" s="2"/>
      <c r="X28" s="2"/>
      <c r="Y28" s="2"/>
      <c r="Z28" s="2"/>
      <c r="AA28" s="2"/>
    </row>
    <row r="29" spans="1:27" s="3" customFormat="1" ht="15.75" customHeight="1" hidden="1">
      <c r="A29" s="192"/>
      <c r="B29" s="301" t="s">
        <v>116</v>
      </c>
      <c r="C29" s="215"/>
      <c r="D29" s="222"/>
      <c r="E29" s="5"/>
      <c r="F29" s="352"/>
      <c r="G29" s="353"/>
      <c r="H29" s="406"/>
      <c r="I29" s="352"/>
      <c r="J29" s="353"/>
      <c r="K29" s="406"/>
      <c r="L29" s="353"/>
      <c r="M29" s="406"/>
      <c r="N29" s="354"/>
      <c r="O29" s="70"/>
      <c r="P29" s="327"/>
      <c r="Q29" s="327"/>
      <c r="R29" s="327"/>
      <c r="S29" s="327"/>
      <c r="T29" s="2"/>
      <c r="U29" s="2"/>
      <c r="V29" s="2"/>
      <c r="W29" s="2"/>
      <c r="X29" s="2"/>
      <c r="Y29" s="2"/>
      <c r="Z29" s="2"/>
      <c r="AA29" s="2"/>
    </row>
    <row r="30" spans="1:27" s="3" customFormat="1" ht="15.75" customHeight="1" hidden="1">
      <c r="A30" s="192"/>
      <c r="B30" s="302" t="s">
        <v>94</v>
      </c>
      <c r="C30" s="216"/>
      <c r="D30" s="223"/>
      <c r="E30" s="5"/>
      <c r="F30" s="355"/>
      <c r="G30" s="356"/>
      <c r="H30" s="406"/>
      <c r="I30" s="355"/>
      <c r="J30" s="356"/>
      <c r="K30" s="406"/>
      <c r="L30" s="356"/>
      <c r="M30" s="406"/>
      <c r="N30" s="357"/>
      <c r="O30" s="70"/>
      <c r="P30" s="327"/>
      <c r="Q30" s="327"/>
      <c r="R30" s="327"/>
      <c r="S30" s="327"/>
      <c r="T30" s="2"/>
      <c r="U30" s="2"/>
      <c r="V30" s="2"/>
      <c r="W30" s="2"/>
      <c r="X30" s="2"/>
      <c r="Y30" s="2"/>
      <c r="Z30" s="2"/>
      <c r="AA30" s="2"/>
    </row>
    <row r="31" spans="1:27" s="3" customFormat="1" ht="15.75" customHeight="1" hidden="1">
      <c r="A31" s="192"/>
      <c r="B31" s="303" t="s">
        <v>104</v>
      </c>
      <c r="C31" s="216"/>
      <c r="D31" s="223"/>
      <c r="E31" s="5"/>
      <c r="F31" s="358"/>
      <c r="G31" s="359"/>
      <c r="H31" s="406"/>
      <c r="I31" s="358"/>
      <c r="J31" s="359"/>
      <c r="K31" s="406"/>
      <c r="L31" s="359"/>
      <c r="M31" s="406"/>
      <c r="N31" s="360"/>
      <c r="O31" s="70"/>
      <c r="P31" s="327"/>
      <c r="Q31" s="327"/>
      <c r="R31" s="327"/>
      <c r="S31" s="327"/>
      <c r="T31" s="2"/>
      <c r="U31" s="2"/>
      <c r="V31" s="2"/>
      <c r="W31" s="2"/>
      <c r="X31" s="2"/>
      <c r="Y31" s="2"/>
      <c r="Z31" s="2"/>
      <c r="AA31" s="2"/>
    </row>
    <row r="32" spans="1:27" s="3" customFormat="1" ht="15.75" customHeight="1" hidden="1">
      <c r="A32" s="192"/>
      <c r="B32" s="303" t="s">
        <v>96</v>
      </c>
      <c r="C32" s="216"/>
      <c r="D32" s="223"/>
      <c r="E32" s="5"/>
      <c r="F32" s="358"/>
      <c r="G32" s="359"/>
      <c r="H32" s="406"/>
      <c r="I32" s="358"/>
      <c r="J32" s="359"/>
      <c r="K32" s="406"/>
      <c r="L32" s="359"/>
      <c r="M32" s="406"/>
      <c r="N32" s="360"/>
      <c r="O32" s="70"/>
      <c r="P32" s="327"/>
      <c r="Q32" s="327"/>
      <c r="R32" s="327"/>
      <c r="S32" s="327"/>
      <c r="T32" s="2"/>
      <c r="U32" s="2"/>
      <c r="V32" s="2"/>
      <c r="W32" s="2"/>
      <c r="X32" s="2"/>
      <c r="Y32" s="2"/>
      <c r="Z32" s="2"/>
      <c r="AA32" s="2"/>
    </row>
    <row r="33" spans="1:27" s="3" customFormat="1" ht="15.75" customHeight="1" hidden="1">
      <c r="A33" s="192"/>
      <c r="B33" s="304" t="s">
        <v>97</v>
      </c>
      <c r="C33" s="216"/>
      <c r="D33" s="223"/>
      <c r="E33" s="5"/>
      <c r="F33" s="361"/>
      <c r="G33" s="362"/>
      <c r="H33" s="406"/>
      <c r="I33" s="361"/>
      <c r="J33" s="362"/>
      <c r="K33" s="406"/>
      <c r="L33" s="362"/>
      <c r="M33" s="406"/>
      <c r="N33" s="363"/>
      <c r="O33" s="70"/>
      <c r="P33" s="327"/>
      <c r="Q33" s="327"/>
      <c r="R33" s="327"/>
      <c r="S33" s="327"/>
      <c r="T33" s="2"/>
      <c r="U33" s="2"/>
      <c r="V33" s="2"/>
      <c r="W33" s="2"/>
      <c r="X33" s="2"/>
      <c r="Y33" s="2"/>
      <c r="Z33" s="2"/>
      <c r="AA33" s="2"/>
    </row>
    <row r="34" spans="1:27" s="3" customFormat="1" ht="15.75">
      <c r="A34" s="192"/>
      <c r="B34" s="240" t="s">
        <v>146</v>
      </c>
      <c r="C34" s="241"/>
      <c r="D34" s="242"/>
      <c r="E34" s="5"/>
      <c r="F34" s="345">
        <f>+'Cash-Flow-2016-Leva'!F34/1000</f>
        <v>-108.015</v>
      </c>
      <c r="G34" s="346">
        <f>+'Cash-Flow-2016-Leva'!G34/1000</f>
        <v>-79.265</v>
      </c>
      <c r="H34" s="406"/>
      <c r="I34" s="345">
        <f>+'Cash-Flow-2016-Leva'!I34/1000</f>
        <v>0</v>
      </c>
      <c r="J34" s="346">
        <f>+'Cash-Flow-2016-Leva'!J34/1000</f>
        <v>0</v>
      </c>
      <c r="K34" s="406"/>
      <c r="L34" s="346">
        <f>+'Cash-Flow-2016-Leva'!L34/1000</f>
        <v>0</v>
      </c>
      <c r="M34" s="406"/>
      <c r="N34" s="347">
        <f>+G34+J34+L34</f>
        <v>-79.265</v>
      </c>
      <c r="O34" s="70"/>
      <c r="P34" s="327"/>
      <c r="Q34" s="327"/>
      <c r="R34" s="327"/>
      <c r="S34" s="327"/>
      <c r="T34" s="2"/>
      <c r="U34" s="2"/>
      <c r="V34" s="2"/>
      <c r="W34" s="2"/>
      <c r="X34" s="2"/>
      <c r="Y34" s="2"/>
      <c r="Z34" s="2"/>
      <c r="AA34" s="2"/>
    </row>
    <row r="35" spans="1:27" s="3" customFormat="1" ht="15.75">
      <c r="A35" s="192"/>
      <c r="B35" s="305" t="s">
        <v>156</v>
      </c>
      <c r="C35" s="259"/>
      <c r="D35" s="260"/>
      <c r="E35" s="5"/>
      <c r="F35" s="409">
        <f>+'Cash-Flow-2016-Leva'!F35/1000</f>
        <v>-100</v>
      </c>
      <c r="G35" s="410">
        <f>+'Cash-Flow-2016-Leva'!G35/1000</f>
        <v>-73.856</v>
      </c>
      <c r="H35" s="406"/>
      <c r="I35" s="409">
        <f>+'Cash-Flow-2016-Leva'!I35/1000</f>
        <v>0</v>
      </c>
      <c r="J35" s="410">
        <f>+'Cash-Flow-2016-Leva'!J35/1000</f>
        <v>0</v>
      </c>
      <c r="K35" s="406"/>
      <c r="L35" s="410">
        <f>+'Cash-Flow-2016-Leva'!L35/1000</f>
        <v>0</v>
      </c>
      <c r="M35" s="406"/>
      <c r="N35" s="368">
        <f>+G35+J35+L35</f>
        <v>-73.856</v>
      </c>
      <c r="O35" s="70"/>
      <c r="P35" s="327"/>
      <c r="Q35" s="327"/>
      <c r="R35" s="327"/>
      <c r="S35" s="327"/>
      <c r="T35" s="2"/>
      <c r="U35" s="2"/>
      <c r="V35" s="2"/>
      <c r="W35" s="2"/>
      <c r="X35" s="2"/>
      <c r="Y35" s="2"/>
      <c r="Z35" s="2"/>
      <c r="AA35" s="2"/>
    </row>
    <row r="36" spans="1:27" s="3" customFormat="1" ht="15.75">
      <c r="A36" s="192"/>
      <c r="B36" s="306" t="s">
        <v>182</v>
      </c>
      <c r="C36" s="261"/>
      <c r="D36" s="262"/>
      <c r="E36" s="5"/>
      <c r="F36" s="411">
        <f>+'Cash-Flow-2016-Leva'!F36/1000</f>
        <v>-8.015</v>
      </c>
      <c r="G36" s="412">
        <f>+'Cash-Flow-2016-Leva'!G36/1000</f>
        <v>-5.409</v>
      </c>
      <c r="H36" s="406"/>
      <c r="I36" s="411">
        <f>+'Cash-Flow-2016-Leva'!I36/1000</f>
        <v>0</v>
      </c>
      <c r="J36" s="412">
        <f>+'Cash-Flow-2016-Leva'!J36/1000</f>
        <v>0</v>
      </c>
      <c r="K36" s="406"/>
      <c r="L36" s="412">
        <f>+'Cash-Flow-2016-Leva'!L36/1000</f>
        <v>0</v>
      </c>
      <c r="M36" s="406"/>
      <c r="N36" s="371">
        <f>+G36+J36+L36</f>
        <v>-5.409</v>
      </c>
      <c r="O36" s="70"/>
      <c r="P36" s="327"/>
      <c r="Q36" s="327"/>
      <c r="R36" s="327"/>
      <c r="S36" s="327"/>
      <c r="T36" s="2"/>
      <c r="U36" s="2"/>
      <c r="V36" s="2"/>
      <c r="W36" s="2"/>
      <c r="X36" s="2"/>
      <c r="Y36" s="2"/>
      <c r="Z36" s="2"/>
      <c r="AA36" s="2"/>
    </row>
    <row r="37" spans="1:27" s="3" customFormat="1" ht="15.75">
      <c r="A37" s="192"/>
      <c r="B37" s="307" t="s">
        <v>157</v>
      </c>
      <c r="C37" s="263"/>
      <c r="D37" s="264"/>
      <c r="E37" s="5"/>
      <c r="F37" s="413">
        <f>+'Cash-Flow-2016-Leva'!F37/1000</f>
        <v>0</v>
      </c>
      <c r="G37" s="414">
        <f>+'Cash-Flow-2016-Leva'!G37/1000</f>
        <v>0</v>
      </c>
      <c r="H37" s="406"/>
      <c r="I37" s="413">
        <f>+'Cash-Flow-2016-Leva'!I37/1000</f>
        <v>0</v>
      </c>
      <c r="J37" s="414">
        <f>+'Cash-Flow-2016-Leva'!J37/1000</f>
        <v>0</v>
      </c>
      <c r="K37" s="406"/>
      <c r="L37" s="414">
        <f>+'Cash-Flow-2016-Leva'!L37/1000</f>
        <v>0</v>
      </c>
      <c r="M37" s="406"/>
      <c r="N37" s="374">
        <f>+G37+J37+L37</f>
        <v>0</v>
      </c>
      <c r="O37" s="70"/>
      <c r="P37" s="327"/>
      <c r="Q37" s="327"/>
      <c r="R37" s="327"/>
      <c r="S37" s="327"/>
      <c r="T37" s="2"/>
      <c r="U37" s="2"/>
      <c r="V37" s="2"/>
      <c r="W37" s="2"/>
      <c r="X37" s="2"/>
      <c r="Y37" s="2"/>
      <c r="Z37" s="2"/>
      <c r="AA37" s="2"/>
    </row>
    <row r="38" spans="1:27" s="3" customFormat="1" ht="6" customHeight="1">
      <c r="A38" s="192"/>
      <c r="B38" s="257"/>
      <c r="C38" s="258"/>
      <c r="D38" s="221"/>
      <c r="E38" s="5"/>
      <c r="F38" s="334"/>
      <c r="G38" s="350"/>
      <c r="H38" s="406"/>
      <c r="I38" s="334"/>
      <c r="J38" s="350"/>
      <c r="K38" s="406"/>
      <c r="L38" s="350"/>
      <c r="M38" s="406"/>
      <c r="N38" s="351"/>
      <c r="O38" s="70"/>
      <c r="P38" s="327"/>
      <c r="Q38" s="327"/>
      <c r="R38" s="327"/>
      <c r="S38" s="327"/>
      <c r="T38" s="2"/>
      <c r="U38" s="2"/>
      <c r="V38" s="2"/>
      <c r="W38" s="2"/>
      <c r="X38" s="2"/>
      <c r="Y38" s="2"/>
      <c r="Z38" s="2"/>
      <c r="AA38" s="2"/>
    </row>
    <row r="39" spans="1:27" s="3" customFormat="1" ht="15.75">
      <c r="A39" s="192"/>
      <c r="B39" s="240" t="s">
        <v>99</v>
      </c>
      <c r="C39" s="241"/>
      <c r="D39" s="242"/>
      <c r="E39" s="5"/>
      <c r="F39" s="345">
        <f>+'Cash-Flow-2016-Leva'!F39/1000</f>
        <v>10.511</v>
      </c>
      <c r="G39" s="346">
        <f>+'Cash-Flow-2016-Leva'!G39/1000</f>
        <v>10.511</v>
      </c>
      <c r="H39" s="406"/>
      <c r="I39" s="345">
        <f>+'Cash-Flow-2016-Leva'!I39/1000</f>
        <v>0</v>
      </c>
      <c r="J39" s="346">
        <f>+'Cash-Flow-2016-Leva'!J39/1000</f>
        <v>0</v>
      </c>
      <c r="K39" s="406"/>
      <c r="L39" s="346">
        <f>+'Cash-Flow-2016-Leva'!L39/1000</f>
        <v>0</v>
      </c>
      <c r="M39" s="406"/>
      <c r="N39" s="347">
        <f>+G39+J39+L39</f>
        <v>10.511</v>
      </c>
      <c r="O39" s="70"/>
      <c r="P39" s="327"/>
      <c r="Q39" s="327"/>
      <c r="R39" s="327"/>
      <c r="S39" s="327"/>
      <c r="T39" s="2"/>
      <c r="U39" s="2"/>
      <c r="V39" s="2"/>
      <c r="W39" s="2"/>
      <c r="X39" s="2"/>
      <c r="Y39" s="2"/>
      <c r="Z39" s="2"/>
      <c r="AA39" s="2"/>
    </row>
    <row r="40" spans="1:27" s="3" customFormat="1" ht="15.75">
      <c r="A40" s="192"/>
      <c r="B40" s="299" t="s">
        <v>77</v>
      </c>
      <c r="C40" s="214"/>
      <c r="D40" s="220"/>
      <c r="E40" s="5"/>
      <c r="F40" s="331">
        <f>+'Cash-Flow-2016-Leva'!F40/1000</f>
        <v>0</v>
      </c>
      <c r="G40" s="348">
        <f>+'Cash-Flow-2016-Leva'!G40/1000</f>
        <v>0</v>
      </c>
      <c r="H40" s="406"/>
      <c r="I40" s="331">
        <f>+'Cash-Flow-2016-Leva'!I40/1000</f>
        <v>0</v>
      </c>
      <c r="J40" s="348">
        <f>+'Cash-Flow-2016-Leva'!J40/1000</f>
        <v>0</v>
      </c>
      <c r="K40" s="406"/>
      <c r="L40" s="348">
        <f>+'Cash-Flow-2016-Leva'!L40/1000</f>
        <v>0</v>
      </c>
      <c r="M40" s="406"/>
      <c r="N40" s="349"/>
      <c r="O40" s="70"/>
      <c r="P40" s="327"/>
      <c r="Q40" s="327"/>
      <c r="R40" s="327"/>
      <c r="S40" s="327"/>
      <c r="T40" s="2"/>
      <c r="U40" s="2"/>
      <c r="V40" s="2"/>
      <c r="W40" s="2"/>
      <c r="X40" s="2"/>
      <c r="Y40" s="2"/>
      <c r="Z40" s="2"/>
      <c r="AA40" s="2"/>
    </row>
    <row r="41" spans="1:27" s="3" customFormat="1" ht="15.75">
      <c r="A41" s="192"/>
      <c r="B41" s="300" t="s">
        <v>78</v>
      </c>
      <c r="C41" s="252"/>
      <c r="D41" s="253"/>
      <c r="E41" s="5"/>
      <c r="F41" s="375">
        <f>+'Cash-Flow-2016-Leva'!F41/1000</f>
        <v>0</v>
      </c>
      <c r="G41" s="376">
        <f>+'Cash-Flow-2016-Leva'!G41/1000</f>
        <v>0</v>
      </c>
      <c r="H41" s="406"/>
      <c r="I41" s="375">
        <f>+'Cash-Flow-2016-Leva'!I41/1000</f>
        <v>0</v>
      </c>
      <c r="J41" s="376">
        <f>+'Cash-Flow-2016-Leva'!J41/1000</f>
        <v>0</v>
      </c>
      <c r="K41" s="406"/>
      <c r="L41" s="376">
        <f>+'Cash-Flow-2016-Leva'!L41/1000</f>
        <v>0</v>
      </c>
      <c r="M41" s="406"/>
      <c r="N41" s="338">
        <f>+G41+J41+L41</f>
        <v>0</v>
      </c>
      <c r="O41" s="70"/>
      <c r="P41" s="327"/>
      <c r="Q41" s="327"/>
      <c r="R41" s="327"/>
      <c r="S41" s="327"/>
      <c r="T41" s="2"/>
      <c r="U41" s="2"/>
      <c r="V41" s="2"/>
      <c r="W41" s="2"/>
      <c r="X41" s="2"/>
      <c r="Y41" s="2"/>
      <c r="Z41" s="2"/>
      <c r="AA41" s="2"/>
    </row>
    <row r="42" spans="1:27" s="3" customFormat="1" ht="15.75">
      <c r="A42" s="192"/>
      <c r="B42" s="295" t="s">
        <v>79</v>
      </c>
      <c r="C42" s="248"/>
      <c r="D42" s="249"/>
      <c r="E42" s="5"/>
      <c r="F42" s="407">
        <f>+'Cash-Flow-2016-Leva'!F42/1000</f>
        <v>0</v>
      </c>
      <c r="G42" s="408">
        <f>+'Cash-Flow-2016-Leva'!G42/1000</f>
        <v>0</v>
      </c>
      <c r="H42" s="406"/>
      <c r="I42" s="407">
        <f>+'Cash-Flow-2016-Leva'!I42/1000</f>
        <v>0</v>
      </c>
      <c r="J42" s="408">
        <f>+'Cash-Flow-2016-Leva'!J42/1000</f>
        <v>0</v>
      </c>
      <c r="K42" s="406"/>
      <c r="L42" s="408">
        <f>+'Cash-Flow-2016-Leva'!L42/1000</f>
        <v>0</v>
      </c>
      <c r="M42" s="406"/>
      <c r="N42" s="341">
        <f>+G42+J42+L42</f>
        <v>0</v>
      </c>
      <c r="O42" s="70"/>
      <c r="P42" s="327"/>
      <c r="Q42" s="327"/>
      <c r="R42" s="327"/>
      <c r="S42" s="327"/>
      <c r="T42" s="2"/>
      <c r="U42" s="2"/>
      <c r="V42" s="2"/>
      <c r="W42" s="2"/>
      <c r="X42" s="2"/>
      <c r="Y42" s="2"/>
      <c r="Z42" s="2"/>
      <c r="AA42" s="2"/>
    </row>
    <row r="43" spans="1:27" s="3" customFormat="1" ht="15.75">
      <c r="A43" s="192"/>
      <c r="B43" s="295" t="s">
        <v>105</v>
      </c>
      <c r="C43" s="248"/>
      <c r="D43" s="249"/>
      <c r="E43" s="5"/>
      <c r="F43" s="407">
        <f>+'Cash-Flow-2016-Leva'!F43/1000</f>
        <v>0</v>
      </c>
      <c r="G43" s="408">
        <f>+'Cash-Flow-2016-Leva'!G43/1000</f>
        <v>0</v>
      </c>
      <c r="H43" s="406"/>
      <c r="I43" s="407">
        <f>+'Cash-Flow-2016-Leva'!I43/1000</f>
        <v>0</v>
      </c>
      <c r="J43" s="408">
        <f>+'Cash-Flow-2016-Leva'!J43/1000</f>
        <v>0</v>
      </c>
      <c r="K43" s="406"/>
      <c r="L43" s="408">
        <f>+'Cash-Flow-2016-Leva'!L43/1000</f>
        <v>0</v>
      </c>
      <c r="M43" s="406"/>
      <c r="N43" s="341">
        <f>+G43+J43+L43</f>
        <v>0</v>
      </c>
      <c r="O43" s="70"/>
      <c r="P43" s="327"/>
      <c r="Q43" s="327"/>
      <c r="R43" s="327"/>
      <c r="S43" s="327"/>
      <c r="T43" s="2"/>
      <c r="U43" s="2"/>
      <c r="V43" s="2"/>
      <c r="W43" s="2"/>
      <c r="X43" s="2"/>
      <c r="Y43" s="2"/>
      <c r="Z43" s="2"/>
      <c r="AA43" s="2"/>
    </row>
    <row r="44" spans="1:27" s="3" customFormat="1" ht="15.75">
      <c r="A44" s="192"/>
      <c r="B44" s="296" t="s">
        <v>80</v>
      </c>
      <c r="C44" s="250"/>
      <c r="D44" s="251"/>
      <c r="E44" s="5"/>
      <c r="F44" s="391">
        <f>+'Cash-Flow-2016-Leva'!F44/1000</f>
        <v>8.753</v>
      </c>
      <c r="G44" s="392">
        <f>+'Cash-Flow-2016-Leva'!G44/1000</f>
        <v>8.753</v>
      </c>
      <c r="H44" s="406"/>
      <c r="I44" s="391">
        <f>+'Cash-Flow-2016-Leva'!I44/1000</f>
        <v>0</v>
      </c>
      <c r="J44" s="392">
        <f>+'Cash-Flow-2016-Leva'!J44/1000</f>
        <v>0</v>
      </c>
      <c r="K44" s="406"/>
      <c r="L44" s="392">
        <f>+'Cash-Flow-2016-Leva'!L44/1000</f>
        <v>0</v>
      </c>
      <c r="M44" s="406"/>
      <c r="N44" s="344">
        <f>+G44+J44+L44</f>
        <v>8.753</v>
      </c>
      <c r="O44" s="70"/>
      <c r="P44" s="327"/>
      <c r="Q44" s="327"/>
      <c r="R44" s="327"/>
      <c r="S44" s="327"/>
      <c r="T44" s="2"/>
      <c r="U44" s="2"/>
      <c r="V44" s="2"/>
      <c r="W44" s="2"/>
      <c r="X44" s="2"/>
      <c r="Y44" s="2"/>
      <c r="Z44" s="2"/>
      <c r="AA44" s="2"/>
    </row>
    <row r="45" spans="1:27" s="3" customFormat="1" ht="15.75">
      <c r="A45" s="192"/>
      <c r="B45" s="240" t="s">
        <v>169</v>
      </c>
      <c r="C45" s="241"/>
      <c r="D45" s="242"/>
      <c r="E45" s="5"/>
      <c r="F45" s="345">
        <f>+ROUND(+SUM(F41:F44),0)</f>
        <v>9</v>
      </c>
      <c r="G45" s="346">
        <f>+ROUND(+SUM(G41:G44),0)</f>
        <v>9</v>
      </c>
      <c r="H45" s="406"/>
      <c r="I45" s="345">
        <f>+ROUND(+SUM(I41:I44),0)</f>
        <v>0</v>
      </c>
      <c r="J45" s="346">
        <f>+ROUND(+SUM(J41:J44),0)</f>
        <v>0</v>
      </c>
      <c r="K45" s="406"/>
      <c r="L45" s="346">
        <f>+ROUND(+SUM(L41:L44),0)</f>
        <v>0</v>
      </c>
      <c r="M45" s="406"/>
      <c r="N45" s="347">
        <f>+ROUND(+SUM(N41:N44),0)</f>
        <v>9</v>
      </c>
      <c r="O45" s="70"/>
      <c r="P45" s="327"/>
      <c r="Q45" s="327"/>
      <c r="R45" s="327"/>
      <c r="S45" s="327"/>
      <c r="T45" s="2"/>
      <c r="U45" s="2"/>
      <c r="V45" s="2"/>
      <c r="W45" s="2"/>
      <c r="X45" s="2"/>
      <c r="Y45" s="2"/>
      <c r="Z45" s="2"/>
      <c r="AA45" s="2"/>
    </row>
    <row r="46" spans="1:27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327"/>
      <c r="Q46" s="327"/>
      <c r="R46" s="327"/>
      <c r="S46" s="327"/>
      <c r="T46" s="2"/>
      <c r="U46" s="2"/>
      <c r="V46" s="2"/>
      <c r="W46" s="2"/>
      <c r="X46" s="2"/>
      <c r="Y46" s="2"/>
      <c r="Z46" s="2"/>
      <c r="AA46" s="2"/>
    </row>
    <row r="47" spans="1:27" s="3" customFormat="1" ht="16.5" thickBot="1">
      <c r="A47" s="192"/>
      <c r="B47" s="308" t="s">
        <v>130</v>
      </c>
      <c r="C47" s="277"/>
      <c r="D47" s="278"/>
      <c r="E47" s="5"/>
      <c r="F47" s="377">
        <f>+ROUND(F22+F27+F34+F39+F45,0)</f>
        <v>2599</v>
      </c>
      <c r="G47" s="378">
        <f>+ROUND(G22+G27+G34+G39+G45,0)</f>
        <v>1497</v>
      </c>
      <c r="H47" s="406"/>
      <c r="I47" s="377">
        <f>+ROUND(I22+I27+I34+I39+I45,0)</f>
        <v>0</v>
      </c>
      <c r="J47" s="378">
        <f>+ROUND(J22+J27+J34+J39+J45,0)</f>
        <v>0</v>
      </c>
      <c r="K47" s="406"/>
      <c r="L47" s="378">
        <f>+ROUND(L22+L27+L34+L39+L45,0)</f>
        <v>0</v>
      </c>
      <c r="M47" s="406"/>
      <c r="N47" s="379">
        <f>+ROUND(N22+N27+N34+N39+N45,0)</f>
        <v>1497</v>
      </c>
      <c r="O47" s="195"/>
      <c r="P47" s="327"/>
      <c r="Q47" s="327"/>
      <c r="R47" s="327"/>
      <c r="S47" s="327"/>
      <c r="T47" s="2"/>
      <c r="U47" s="2"/>
      <c r="V47" s="2"/>
      <c r="W47" s="2"/>
      <c r="X47" s="2"/>
      <c r="Y47" s="2"/>
      <c r="Z47" s="2"/>
      <c r="AA47" s="2"/>
    </row>
    <row r="48" spans="1:27" s="3" customFormat="1" ht="15.75">
      <c r="A48" s="192"/>
      <c r="B48" s="297" t="s">
        <v>103</v>
      </c>
      <c r="C48" s="231"/>
      <c r="D48" s="232"/>
      <c r="E48" s="5"/>
      <c r="F48" s="334"/>
      <c r="G48" s="350"/>
      <c r="H48" s="406"/>
      <c r="I48" s="334"/>
      <c r="J48" s="350"/>
      <c r="K48" s="406"/>
      <c r="L48" s="350"/>
      <c r="M48" s="406"/>
      <c r="N48" s="351"/>
      <c r="O48" s="70"/>
      <c r="P48" s="327"/>
      <c r="Q48" s="327"/>
      <c r="R48" s="327"/>
      <c r="S48" s="327"/>
      <c r="T48" s="2"/>
      <c r="U48" s="2"/>
      <c r="V48" s="2"/>
      <c r="W48" s="2"/>
      <c r="X48" s="2"/>
      <c r="Y48" s="2"/>
      <c r="Z48" s="2"/>
      <c r="AA48" s="2"/>
    </row>
    <row r="49" spans="1:27" s="3" customFormat="1" ht="15.75">
      <c r="A49" s="192"/>
      <c r="B49" s="299" t="s">
        <v>90</v>
      </c>
      <c r="C49" s="214"/>
      <c r="D49" s="220"/>
      <c r="E49" s="197"/>
      <c r="F49" s="334"/>
      <c r="G49" s="350"/>
      <c r="H49" s="406"/>
      <c r="I49" s="334"/>
      <c r="J49" s="350"/>
      <c r="K49" s="406"/>
      <c r="L49" s="350"/>
      <c r="M49" s="406"/>
      <c r="N49" s="351"/>
      <c r="O49" s="70"/>
      <c r="P49" s="327"/>
      <c r="Q49" s="327"/>
      <c r="R49" s="327"/>
      <c r="S49" s="327"/>
      <c r="T49" s="2"/>
      <c r="U49" s="2"/>
      <c r="V49" s="2"/>
      <c r="W49" s="2"/>
      <c r="X49" s="2"/>
      <c r="Y49" s="2"/>
      <c r="Z49" s="2"/>
      <c r="AA49" s="2"/>
    </row>
    <row r="50" spans="1:27" s="3" customFormat="1" ht="15.75">
      <c r="A50" s="192"/>
      <c r="B50" s="300" t="s">
        <v>109</v>
      </c>
      <c r="C50" s="252"/>
      <c r="D50" s="253"/>
      <c r="E50" s="197"/>
      <c r="F50" s="334">
        <f>+'Cash-Flow-2016-Leva'!F50/1000</f>
        <v>2261.205</v>
      </c>
      <c r="G50" s="350">
        <f>+'Cash-Flow-2016-Leva'!G50/1000</f>
        <v>1563.579</v>
      </c>
      <c r="H50" s="406"/>
      <c r="I50" s="334">
        <f>+'Cash-Flow-2016-Leva'!I50/1000</f>
        <v>120.307</v>
      </c>
      <c r="J50" s="350">
        <f>+'Cash-Flow-2016-Leva'!J50/1000</f>
        <v>0.848</v>
      </c>
      <c r="K50" s="406"/>
      <c r="L50" s="350">
        <f>+'Cash-Flow-2016-Leva'!L50/1000</f>
        <v>0</v>
      </c>
      <c r="M50" s="406"/>
      <c r="N50" s="338">
        <f>+G50+J50+L50</f>
        <v>1564.427</v>
      </c>
      <c r="O50" s="70"/>
      <c r="P50" s="327"/>
      <c r="Q50" s="327"/>
      <c r="R50" s="327"/>
      <c r="S50" s="327"/>
      <c r="T50" s="2"/>
      <c r="U50" s="2"/>
      <c r="V50" s="2"/>
      <c r="W50" s="2"/>
      <c r="X50" s="2"/>
      <c r="Y50" s="2"/>
      <c r="Z50" s="2"/>
      <c r="AA50" s="2"/>
    </row>
    <row r="51" spans="1:27" s="3" customFormat="1" ht="15.75">
      <c r="A51" s="192"/>
      <c r="B51" s="295" t="s">
        <v>100</v>
      </c>
      <c r="C51" s="248"/>
      <c r="D51" s="249"/>
      <c r="E51" s="5"/>
      <c r="F51" s="391">
        <f>+'Cash-Flow-2016-Leva'!F51/1000</f>
        <v>33.475</v>
      </c>
      <c r="G51" s="392">
        <f>+'Cash-Flow-2016-Leva'!G51/1000</f>
        <v>27.627</v>
      </c>
      <c r="H51" s="406"/>
      <c r="I51" s="391">
        <f>+'Cash-Flow-2016-Leva'!I51/1000</f>
        <v>0</v>
      </c>
      <c r="J51" s="392">
        <f>+'Cash-Flow-2016-Leva'!J51/1000</f>
        <v>0</v>
      </c>
      <c r="K51" s="406"/>
      <c r="L51" s="392">
        <f>+'Cash-Flow-2016-Leva'!L51/1000</f>
        <v>0</v>
      </c>
      <c r="M51" s="406"/>
      <c r="N51" s="344">
        <f>+G51+J51+L51</f>
        <v>27.627</v>
      </c>
      <c r="O51" s="70"/>
      <c r="P51" s="327"/>
      <c r="Q51" s="327"/>
      <c r="R51" s="327"/>
      <c r="S51" s="327"/>
      <c r="T51" s="2"/>
      <c r="U51" s="2"/>
      <c r="V51" s="2"/>
      <c r="W51" s="2"/>
      <c r="X51" s="2"/>
      <c r="Y51" s="2"/>
      <c r="Z51" s="2"/>
      <c r="AA51" s="2"/>
    </row>
    <row r="52" spans="1:27" s="3" customFormat="1" ht="15.75">
      <c r="A52" s="192"/>
      <c r="B52" s="295" t="s">
        <v>112</v>
      </c>
      <c r="C52" s="248"/>
      <c r="D52" s="249"/>
      <c r="E52" s="5"/>
      <c r="F52" s="391">
        <f>+'Cash-Flow-2016-Leva'!F52/1000</f>
        <v>94.891</v>
      </c>
      <c r="G52" s="392">
        <f>+'Cash-Flow-2016-Leva'!G52/1000</f>
        <v>63.684</v>
      </c>
      <c r="H52" s="406"/>
      <c r="I52" s="391">
        <f>+'Cash-Flow-2016-Leva'!I52/1000</f>
        <v>0</v>
      </c>
      <c r="J52" s="392">
        <f>+'Cash-Flow-2016-Leva'!J52/1000</f>
        <v>0</v>
      </c>
      <c r="K52" s="406"/>
      <c r="L52" s="392">
        <f>+'Cash-Flow-2016-Leva'!L52/1000</f>
        <v>0</v>
      </c>
      <c r="M52" s="406"/>
      <c r="N52" s="344">
        <f>+G52+J52+L52</f>
        <v>63.684</v>
      </c>
      <c r="O52" s="70"/>
      <c r="P52" s="327"/>
      <c r="Q52" s="327"/>
      <c r="R52" s="327"/>
      <c r="S52" s="327"/>
      <c r="T52" s="2"/>
      <c r="U52" s="2"/>
      <c r="V52" s="2"/>
      <c r="W52" s="2"/>
      <c r="X52" s="2"/>
      <c r="Y52" s="2"/>
      <c r="Z52" s="2"/>
      <c r="AA52" s="2"/>
    </row>
    <row r="53" spans="1:27" s="3" customFormat="1" ht="15.75">
      <c r="A53" s="192"/>
      <c r="B53" s="295" t="s">
        <v>81</v>
      </c>
      <c r="C53" s="248"/>
      <c r="D53" s="249"/>
      <c r="E53" s="5"/>
      <c r="F53" s="391">
        <f>+'Cash-Flow-2016-Leva'!F53/1000</f>
        <v>2784.498</v>
      </c>
      <c r="G53" s="392">
        <f>+'Cash-Flow-2016-Leva'!G53/1000</f>
        <v>2644.019</v>
      </c>
      <c r="H53" s="406"/>
      <c r="I53" s="391">
        <f>+'Cash-Flow-2016-Leva'!I53/1000</f>
        <v>81.938</v>
      </c>
      <c r="J53" s="392">
        <f>+'Cash-Flow-2016-Leva'!J53/1000</f>
        <v>67.887</v>
      </c>
      <c r="K53" s="406"/>
      <c r="L53" s="392">
        <f>+'Cash-Flow-2016-Leva'!L53/1000</f>
        <v>0</v>
      </c>
      <c r="M53" s="406"/>
      <c r="N53" s="344">
        <f>+G53+J53+L53</f>
        <v>2711.906</v>
      </c>
      <c r="O53" s="70"/>
      <c r="P53" s="327"/>
      <c r="Q53" s="327"/>
      <c r="R53" s="327"/>
      <c r="S53" s="327"/>
      <c r="T53" s="2"/>
      <c r="U53" s="2"/>
      <c r="V53" s="2"/>
      <c r="W53" s="2"/>
      <c r="X53" s="2"/>
      <c r="Y53" s="2"/>
      <c r="Z53" s="2"/>
      <c r="AA53" s="2"/>
    </row>
    <row r="54" spans="1:27" s="3" customFormat="1" ht="15.75">
      <c r="A54" s="192"/>
      <c r="B54" s="296" t="s">
        <v>82</v>
      </c>
      <c r="C54" s="250"/>
      <c r="D54" s="251"/>
      <c r="E54" s="5"/>
      <c r="F54" s="391">
        <f>+'Cash-Flow-2016-Leva'!F54/1000</f>
        <v>505.471</v>
      </c>
      <c r="G54" s="392">
        <f>+'Cash-Flow-2016-Leva'!G54/1000</f>
        <v>484.567</v>
      </c>
      <c r="H54" s="406"/>
      <c r="I54" s="391">
        <f>+'Cash-Flow-2016-Leva'!I54/1000</f>
        <v>15.416</v>
      </c>
      <c r="J54" s="392">
        <f>+'Cash-Flow-2016-Leva'!J54/1000</f>
        <v>12.396</v>
      </c>
      <c r="K54" s="406"/>
      <c r="L54" s="392">
        <f>+'Cash-Flow-2016-Leva'!L54/1000</f>
        <v>0</v>
      </c>
      <c r="M54" s="406"/>
      <c r="N54" s="344">
        <f>+G54+J54+L54</f>
        <v>496.963</v>
      </c>
      <c r="O54" s="70"/>
      <c r="P54" s="327"/>
      <c r="Q54" s="327"/>
      <c r="R54" s="327"/>
      <c r="S54" s="327"/>
      <c r="T54" s="2"/>
      <c r="U54" s="2"/>
      <c r="V54" s="2"/>
      <c r="W54" s="2"/>
      <c r="X54" s="2"/>
      <c r="Y54" s="2"/>
      <c r="Z54" s="2"/>
      <c r="AA54" s="2"/>
    </row>
    <row r="55" spans="1:27" s="3" customFormat="1" ht="15.75">
      <c r="A55" s="192"/>
      <c r="B55" s="243" t="s">
        <v>170</v>
      </c>
      <c r="C55" s="244"/>
      <c r="D55" s="245"/>
      <c r="E55" s="5"/>
      <c r="F55" s="382">
        <f>+ROUND(+SUM(F50:F54),0)</f>
        <v>5680</v>
      </c>
      <c r="G55" s="383">
        <f>+ROUND(+SUM(G50:G54),0)</f>
        <v>4783</v>
      </c>
      <c r="H55" s="406"/>
      <c r="I55" s="382">
        <f>+ROUND(+SUM(I50:I54),0)</f>
        <v>218</v>
      </c>
      <c r="J55" s="383">
        <f>+ROUND(+SUM(J50:J54),0)</f>
        <v>81</v>
      </c>
      <c r="K55" s="406"/>
      <c r="L55" s="383">
        <f>+ROUND(+SUM(L50:L54),0)</f>
        <v>0</v>
      </c>
      <c r="M55" s="406"/>
      <c r="N55" s="384">
        <f>+ROUND(+SUM(N50:N54),0)</f>
        <v>4865</v>
      </c>
      <c r="O55" s="70"/>
      <c r="P55" s="327"/>
      <c r="Q55" s="327"/>
      <c r="R55" s="327"/>
      <c r="S55" s="327"/>
      <c r="T55" s="2"/>
      <c r="U55" s="2"/>
      <c r="V55" s="2"/>
      <c r="W55" s="2"/>
      <c r="X55" s="2"/>
      <c r="Y55" s="2"/>
      <c r="Z55" s="2"/>
      <c r="AA55" s="2"/>
    </row>
    <row r="56" spans="1:27" s="3" customFormat="1" ht="15.75">
      <c r="A56" s="192"/>
      <c r="B56" s="299" t="s">
        <v>101</v>
      </c>
      <c r="C56" s="214"/>
      <c r="D56" s="220"/>
      <c r="E56" s="197"/>
      <c r="F56" s="334"/>
      <c r="G56" s="350"/>
      <c r="H56" s="406"/>
      <c r="I56" s="334"/>
      <c r="J56" s="350"/>
      <c r="K56" s="406"/>
      <c r="L56" s="350"/>
      <c r="M56" s="406"/>
      <c r="N56" s="351"/>
      <c r="O56" s="70"/>
      <c r="P56" s="327"/>
      <c r="Q56" s="327"/>
      <c r="R56" s="327"/>
      <c r="S56" s="327"/>
      <c r="T56" s="2"/>
      <c r="U56" s="2"/>
      <c r="V56" s="2"/>
      <c r="W56" s="2"/>
      <c r="X56" s="2"/>
      <c r="Y56" s="2"/>
      <c r="Z56" s="2"/>
      <c r="AA56" s="2"/>
    </row>
    <row r="57" spans="1:27" s="3" customFormat="1" ht="15.75">
      <c r="A57" s="192"/>
      <c r="B57" s="300" t="s">
        <v>158</v>
      </c>
      <c r="C57" s="252"/>
      <c r="D57" s="253"/>
      <c r="E57" s="197"/>
      <c r="F57" s="334">
        <f>+'Cash-Flow-2016-Leva'!F57/1000</f>
        <v>0</v>
      </c>
      <c r="G57" s="350">
        <f>+'Cash-Flow-2016-Leva'!G57/1000</f>
        <v>0</v>
      </c>
      <c r="H57" s="406"/>
      <c r="I57" s="334">
        <f>+'Cash-Flow-2016-Leva'!I57/1000</f>
        <v>0</v>
      </c>
      <c r="J57" s="350">
        <f>+'Cash-Flow-2016-Leva'!J57/1000</f>
        <v>0</v>
      </c>
      <c r="K57" s="406"/>
      <c r="L57" s="350">
        <f>+'Cash-Flow-2016-Leva'!L57/1000</f>
        <v>0</v>
      </c>
      <c r="M57" s="406"/>
      <c r="N57" s="351">
        <f>+G57+J57+L57</f>
        <v>0</v>
      </c>
      <c r="O57" s="70"/>
      <c r="P57" s="327"/>
      <c r="Q57" s="327"/>
      <c r="R57" s="327"/>
      <c r="S57" s="327"/>
      <c r="T57" s="2"/>
      <c r="U57" s="2"/>
      <c r="V57" s="2"/>
      <c r="W57" s="2"/>
      <c r="X57" s="2"/>
      <c r="Y57" s="2"/>
      <c r="Z57" s="2"/>
      <c r="AA57" s="2"/>
    </row>
    <row r="58" spans="1:27" s="3" customFormat="1" ht="15.75">
      <c r="A58" s="192"/>
      <c r="B58" s="295" t="s">
        <v>159</v>
      </c>
      <c r="C58" s="248"/>
      <c r="D58" s="249"/>
      <c r="E58" s="5"/>
      <c r="F58" s="391">
        <f>+'Cash-Flow-2016-Leva'!F58/1000</f>
        <v>2429.345</v>
      </c>
      <c r="G58" s="392">
        <f>+'Cash-Flow-2016-Leva'!G58/1000</f>
        <v>1929.799</v>
      </c>
      <c r="H58" s="406"/>
      <c r="I58" s="391">
        <f>+'Cash-Flow-2016-Leva'!I58/1000</f>
        <v>256.653</v>
      </c>
      <c r="J58" s="392">
        <f>+'Cash-Flow-2016-Leva'!J58/1000</f>
        <v>256.653</v>
      </c>
      <c r="K58" s="406"/>
      <c r="L58" s="392">
        <f>+'Cash-Flow-2016-Leva'!L58/1000</f>
        <v>0</v>
      </c>
      <c r="M58" s="406"/>
      <c r="N58" s="344">
        <f>+G58+J58+L58</f>
        <v>2186.452</v>
      </c>
      <c r="O58" s="70"/>
      <c r="P58" s="327"/>
      <c r="Q58" s="327"/>
      <c r="R58" s="327"/>
      <c r="S58" s="327"/>
      <c r="T58" s="2"/>
      <c r="U58" s="2"/>
      <c r="V58" s="2"/>
      <c r="W58" s="2"/>
      <c r="X58" s="2"/>
      <c r="Y58" s="2"/>
      <c r="Z58" s="2"/>
      <c r="AA58" s="2"/>
    </row>
    <row r="59" spans="1:27" s="3" customFormat="1" ht="15.75">
      <c r="A59" s="192"/>
      <c r="B59" s="295" t="s">
        <v>160</v>
      </c>
      <c r="C59" s="248"/>
      <c r="D59" s="249"/>
      <c r="E59" s="5"/>
      <c r="F59" s="391">
        <f>+'Cash-Flow-2016-Leva'!F59/1000</f>
        <v>199.566</v>
      </c>
      <c r="G59" s="392">
        <f>+'Cash-Flow-2016-Leva'!G59/1000</f>
        <v>12</v>
      </c>
      <c r="H59" s="406"/>
      <c r="I59" s="391">
        <f>+'Cash-Flow-2016-Leva'!I59/1000</f>
        <v>0</v>
      </c>
      <c r="J59" s="392">
        <f>+'Cash-Flow-2016-Leva'!J59/1000</f>
        <v>0</v>
      </c>
      <c r="K59" s="406"/>
      <c r="L59" s="392">
        <f>+'Cash-Flow-2016-Leva'!L59/1000</f>
        <v>0</v>
      </c>
      <c r="M59" s="406"/>
      <c r="N59" s="344">
        <f>+G59+J59+L59</f>
        <v>12</v>
      </c>
      <c r="O59" s="70"/>
      <c r="P59" s="327"/>
      <c r="Q59" s="327"/>
      <c r="R59" s="327"/>
      <c r="S59" s="327"/>
      <c r="T59" s="2"/>
      <c r="U59" s="2"/>
      <c r="V59" s="2"/>
      <c r="W59" s="2"/>
      <c r="X59" s="2"/>
      <c r="Y59" s="2"/>
      <c r="Z59" s="2"/>
      <c r="AA59" s="2"/>
    </row>
    <row r="60" spans="1:27" s="3" customFormat="1" ht="15.75">
      <c r="A60" s="192"/>
      <c r="B60" s="296" t="s">
        <v>161</v>
      </c>
      <c r="C60" s="250"/>
      <c r="D60" s="251"/>
      <c r="E60" s="5"/>
      <c r="F60" s="415">
        <f>+'Cash-Flow-2016-Leva'!F60/1000</f>
        <v>0</v>
      </c>
      <c r="G60" s="416">
        <f>+'Cash-Flow-2016-Leva'!G60/1000</f>
        <v>0</v>
      </c>
      <c r="H60" s="406"/>
      <c r="I60" s="415">
        <f>+'Cash-Flow-2016-Leva'!I60/1000</f>
        <v>0</v>
      </c>
      <c r="J60" s="416">
        <f>+'Cash-Flow-2016-Leva'!J60/1000</f>
        <v>0</v>
      </c>
      <c r="K60" s="406"/>
      <c r="L60" s="416">
        <f>+'Cash-Flow-2016-Leva'!L60/1000</f>
        <v>0</v>
      </c>
      <c r="M60" s="406"/>
      <c r="N60" s="387">
        <f>+G60+J60+L60</f>
        <v>0</v>
      </c>
      <c r="O60" s="70"/>
      <c r="P60" s="327"/>
      <c r="Q60" s="327"/>
      <c r="R60" s="327"/>
      <c r="S60" s="327"/>
      <c r="T60" s="2"/>
      <c r="U60" s="2"/>
      <c r="V60" s="2"/>
      <c r="W60" s="2"/>
      <c r="X60" s="2"/>
      <c r="Y60" s="2"/>
      <c r="Z60" s="2"/>
      <c r="AA60" s="2"/>
    </row>
    <row r="61" spans="1:27" s="3" customFormat="1" ht="15.75">
      <c r="A61" s="192"/>
      <c r="B61" s="309" t="s">
        <v>138</v>
      </c>
      <c r="C61" s="268"/>
      <c r="D61" s="269"/>
      <c r="E61" s="5"/>
      <c r="F61" s="417">
        <f>+'Cash-Flow-2016-Leva'!F61/1000</f>
        <v>0</v>
      </c>
      <c r="G61" s="418">
        <f>+'Cash-Flow-2016-Leva'!G61/1000</f>
        <v>0</v>
      </c>
      <c r="H61" s="406"/>
      <c r="I61" s="417">
        <f>+'Cash-Flow-2016-Leva'!I61/1000</f>
        <v>0</v>
      </c>
      <c r="J61" s="418">
        <f>+'Cash-Flow-2016-Leva'!J61/1000</f>
        <v>0</v>
      </c>
      <c r="K61" s="406"/>
      <c r="L61" s="418">
        <f>+'Cash-Flow-2016-Leva'!L61/1000</f>
        <v>0</v>
      </c>
      <c r="M61" s="406"/>
      <c r="N61" s="419">
        <f>+G61+J61+L61</f>
        <v>0</v>
      </c>
      <c r="O61" s="70"/>
      <c r="P61" s="327"/>
      <c r="Q61" s="327"/>
      <c r="R61" s="327"/>
      <c r="S61" s="327"/>
      <c r="T61" s="2"/>
      <c r="U61" s="2"/>
      <c r="V61" s="2"/>
      <c r="W61" s="2"/>
      <c r="X61" s="2"/>
      <c r="Y61" s="2"/>
      <c r="Z61" s="2"/>
      <c r="AA61" s="2"/>
    </row>
    <row r="62" spans="1:27" s="3" customFormat="1" ht="15.75">
      <c r="A62" s="192"/>
      <c r="B62" s="243" t="s">
        <v>171</v>
      </c>
      <c r="C62" s="244"/>
      <c r="D62" s="245"/>
      <c r="E62" s="5"/>
      <c r="F62" s="382">
        <f>+ROUND(+SUM(F57:F60),0)</f>
        <v>2629</v>
      </c>
      <c r="G62" s="383">
        <f>+ROUND(+SUM(G57:G60),0)</f>
        <v>1942</v>
      </c>
      <c r="H62" s="406"/>
      <c r="I62" s="382">
        <f>+ROUND(+SUM(I57:I60),0)</f>
        <v>257</v>
      </c>
      <c r="J62" s="383">
        <f>+ROUND(+SUM(J57:J60),0)</f>
        <v>257</v>
      </c>
      <c r="K62" s="406"/>
      <c r="L62" s="383">
        <f>+ROUND(+SUM(L57:L60),0)</f>
        <v>0</v>
      </c>
      <c r="M62" s="406"/>
      <c r="N62" s="384">
        <f>+ROUND(+SUM(N57:N60),0)</f>
        <v>2198</v>
      </c>
      <c r="O62" s="70"/>
      <c r="P62" s="327"/>
      <c r="Q62" s="327"/>
      <c r="R62" s="327"/>
      <c r="S62" s="327"/>
      <c r="T62" s="2"/>
      <c r="U62" s="2"/>
      <c r="V62" s="2"/>
      <c r="W62" s="2"/>
      <c r="X62" s="2"/>
      <c r="Y62" s="2"/>
      <c r="Z62" s="2"/>
      <c r="AA62" s="2"/>
    </row>
    <row r="63" spans="1:27" s="3" customFormat="1" ht="15.75">
      <c r="A63" s="192"/>
      <c r="B63" s="299" t="s">
        <v>89</v>
      </c>
      <c r="C63" s="214"/>
      <c r="D63" s="220"/>
      <c r="E63" s="197"/>
      <c r="F63" s="391"/>
      <c r="G63" s="392"/>
      <c r="H63" s="406"/>
      <c r="I63" s="391"/>
      <c r="J63" s="392"/>
      <c r="K63" s="406"/>
      <c r="L63" s="392"/>
      <c r="M63" s="406"/>
      <c r="N63" s="344"/>
      <c r="O63" s="70"/>
      <c r="P63" s="327"/>
      <c r="Q63" s="327"/>
      <c r="R63" s="327"/>
      <c r="S63" s="327"/>
      <c r="T63" s="2"/>
      <c r="U63" s="2"/>
      <c r="V63" s="2"/>
      <c r="W63" s="2"/>
      <c r="X63" s="2"/>
      <c r="Y63" s="2"/>
      <c r="Z63" s="2"/>
      <c r="AA63" s="2"/>
    </row>
    <row r="64" spans="1:27" s="3" customFormat="1" ht="15.75">
      <c r="A64" s="192"/>
      <c r="B64" s="300" t="s">
        <v>195</v>
      </c>
      <c r="C64" s="252"/>
      <c r="D64" s="253"/>
      <c r="E64" s="197"/>
      <c r="F64" s="334">
        <f>+'Cash-Flow-2016-Leva'!F64/1000</f>
        <v>4.1</v>
      </c>
      <c r="G64" s="350">
        <f>+'Cash-Flow-2016-Leva'!G64/1000</f>
        <v>4.075</v>
      </c>
      <c r="H64" s="406"/>
      <c r="I64" s="334">
        <f>+'Cash-Flow-2016-Leva'!I64/1000</f>
        <v>0</v>
      </c>
      <c r="J64" s="350">
        <f>+'Cash-Flow-2016-Leva'!J64/1000</f>
        <v>0</v>
      </c>
      <c r="K64" s="406"/>
      <c r="L64" s="350">
        <f>+'Cash-Flow-2016-Leva'!L64/1000</f>
        <v>0</v>
      </c>
      <c r="M64" s="406"/>
      <c r="N64" s="351">
        <f>+G64+J64+L64</f>
        <v>4.075</v>
      </c>
      <c r="O64" s="70"/>
      <c r="P64" s="327"/>
      <c r="Q64" s="327"/>
      <c r="R64" s="327"/>
      <c r="S64" s="327"/>
      <c r="T64" s="2"/>
      <c r="U64" s="2"/>
      <c r="V64" s="2"/>
      <c r="W64" s="2"/>
      <c r="X64" s="2"/>
      <c r="Y64" s="2"/>
      <c r="Z64" s="2"/>
      <c r="AA64" s="2"/>
    </row>
    <row r="65" spans="1:27" s="3" customFormat="1" ht="15.75">
      <c r="A65" s="192"/>
      <c r="B65" s="296" t="s">
        <v>196</v>
      </c>
      <c r="C65" s="250"/>
      <c r="D65" s="251"/>
      <c r="E65" s="5"/>
      <c r="F65" s="391">
        <f>+'Cash-Flow-2016-Leva'!F65/1000</f>
        <v>0</v>
      </c>
      <c r="G65" s="392">
        <f>+'Cash-Flow-2016-Leva'!G65/1000</f>
        <v>0</v>
      </c>
      <c r="H65" s="406"/>
      <c r="I65" s="391">
        <f>+'Cash-Flow-2016-Leva'!I65/1000</f>
        <v>0</v>
      </c>
      <c r="J65" s="392">
        <f>+'Cash-Flow-2016-Leva'!J65/1000</f>
        <v>0</v>
      </c>
      <c r="K65" s="406"/>
      <c r="L65" s="392">
        <f>+'Cash-Flow-2016-Leva'!L65/1000</f>
        <v>0</v>
      </c>
      <c r="M65" s="406"/>
      <c r="N65" s="344">
        <f>+G65+J65+L65</f>
        <v>0</v>
      </c>
      <c r="O65" s="70"/>
      <c r="P65" s="327"/>
      <c r="Q65" s="327"/>
      <c r="R65" s="327"/>
      <c r="S65" s="327"/>
      <c r="T65" s="2"/>
      <c r="U65" s="2"/>
      <c r="V65" s="2"/>
      <c r="W65" s="2"/>
      <c r="X65" s="2"/>
      <c r="Y65" s="2"/>
      <c r="Z65" s="2"/>
      <c r="AA65" s="2"/>
    </row>
    <row r="66" spans="1:27" s="3" customFormat="1" ht="15.75">
      <c r="A66" s="192"/>
      <c r="B66" s="243" t="s">
        <v>172</v>
      </c>
      <c r="C66" s="244"/>
      <c r="D66" s="245"/>
      <c r="E66" s="5"/>
      <c r="F66" s="382">
        <f>+ROUND(+SUM(F64:F65),0)</f>
        <v>4</v>
      </c>
      <c r="G66" s="383">
        <f>+ROUND(+SUM(G64:G65),0)</f>
        <v>4</v>
      </c>
      <c r="H66" s="406"/>
      <c r="I66" s="382">
        <f>+ROUND(+SUM(I64:I65),0)</f>
        <v>0</v>
      </c>
      <c r="J66" s="383">
        <f>+ROUND(+SUM(J64:J65),0)</f>
        <v>0</v>
      </c>
      <c r="K66" s="406"/>
      <c r="L66" s="383">
        <f>+ROUND(+SUM(L64:L65),0)</f>
        <v>0</v>
      </c>
      <c r="M66" s="406"/>
      <c r="N66" s="384">
        <f>+ROUND(+SUM(N64:N65),0)</f>
        <v>4</v>
      </c>
      <c r="O66" s="70"/>
      <c r="P66" s="327"/>
      <c r="Q66" s="327"/>
      <c r="R66" s="327"/>
      <c r="S66" s="327"/>
      <c r="T66" s="2"/>
      <c r="U66" s="2"/>
      <c r="V66" s="2"/>
      <c r="W66" s="2"/>
      <c r="X66" s="2"/>
      <c r="Y66" s="2"/>
      <c r="Z66" s="2"/>
      <c r="AA66" s="2"/>
    </row>
    <row r="67" spans="1:27" s="3" customFormat="1" ht="15.75">
      <c r="A67" s="192"/>
      <c r="B67" s="299" t="s">
        <v>83</v>
      </c>
      <c r="C67" s="214"/>
      <c r="D67" s="220"/>
      <c r="E67" s="197"/>
      <c r="F67" s="391"/>
      <c r="G67" s="392"/>
      <c r="H67" s="406"/>
      <c r="I67" s="391"/>
      <c r="J67" s="392"/>
      <c r="K67" s="406"/>
      <c r="L67" s="392"/>
      <c r="M67" s="406"/>
      <c r="N67" s="344"/>
      <c r="O67" s="70"/>
      <c r="P67" s="327"/>
      <c r="Q67" s="327"/>
      <c r="R67" s="327"/>
      <c r="S67" s="327"/>
      <c r="T67" s="2"/>
      <c r="U67" s="2"/>
      <c r="V67" s="2"/>
      <c r="W67" s="2"/>
      <c r="X67" s="2"/>
      <c r="Y67" s="2"/>
      <c r="Z67" s="2"/>
      <c r="AA67" s="2"/>
    </row>
    <row r="68" spans="1:27" s="3" customFormat="1" ht="15.75">
      <c r="A68" s="192"/>
      <c r="B68" s="300" t="s">
        <v>84</v>
      </c>
      <c r="C68" s="252"/>
      <c r="D68" s="253"/>
      <c r="E68" s="197"/>
      <c r="F68" s="334">
        <f>+'Cash-Flow-2016-Leva'!F68/1000</f>
        <v>32.235</v>
      </c>
      <c r="G68" s="350">
        <f>+'Cash-Flow-2016-Leva'!G68/1000</f>
        <v>29.716</v>
      </c>
      <c r="H68" s="406"/>
      <c r="I68" s="334">
        <f>+'Cash-Flow-2016-Leva'!I68/1000</f>
        <v>0</v>
      </c>
      <c r="J68" s="350">
        <f>+'Cash-Flow-2016-Leva'!J68/1000</f>
        <v>0</v>
      </c>
      <c r="K68" s="406"/>
      <c r="L68" s="350">
        <f>+'Cash-Flow-2016-Leva'!L68/1000</f>
        <v>0</v>
      </c>
      <c r="M68" s="406"/>
      <c r="N68" s="351">
        <f>+G68+J68+L68</f>
        <v>29.716</v>
      </c>
      <c r="O68" s="70"/>
      <c r="P68" s="327"/>
      <c r="Q68" s="327"/>
      <c r="R68" s="327"/>
      <c r="S68" s="327"/>
      <c r="T68" s="2"/>
      <c r="U68" s="2"/>
      <c r="V68" s="2"/>
      <c r="W68" s="2"/>
      <c r="X68" s="2"/>
      <c r="Y68" s="2"/>
      <c r="Z68" s="2"/>
      <c r="AA68" s="2"/>
    </row>
    <row r="69" spans="1:27" s="3" customFormat="1" ht="15.75">
      <c r="A69" s="192"/>
      <c r="B69" s="296" t="s">
        <v>85</v>
      </c>
      <c r="C69" s="250"/>
      <c r="D69" s="251"/>
      <c r="E69" s="5"/>
      <c r="F69" s="391">
        <f>+'Cash-Flow-2016-Leva'!F69/1000</f>
        <v>0</v>
      </c>
      <c r="G69" s="392">
        <f>+'Cash-Flow-2016-Leva'!G69/1000</f>
        <v>0</v>
      </c>
      <c r="H69" s="406"/>
      <c r="I69" s="391">
        <f>+'Cash-Flow-2016-Leva'!I69/1000</f>
        <v>0</v>
      </c>
      <c r="J69" s="392">
        <f>+'Cash-Flow-2016-Leva'!J69/1000</f>
        <v>0</v>
      </c>
      <c r="K69" s="406"/>
      <c r="L69" s="392">
        <f>+'Cash-Flow-2016-Leva'!L69/1000</f>
        <v>0</v>
      </c>
      <c r="M69" s="406"/>
      <c r="N69" s="344">
        <f>+G69+J69+L69</f>
        <v>0</v>
      </c>
      <c r="O69" s="70"/>
      <c r="P69" s="327"/>
      <c r="Q69" s="327"/>
      <c r="R69" s="327"/>
      <c r="S69" s="327"/>
      <c r="T69" s="2"/>
      <c r="U69" s="2"/>
      <c r="V69" s="2"/>
      <c r="W69" s="2"/>
      <c r="X69" s="2"/>
      <c r="Y69" s="2"/>
      <c r="Z69" s="2"/>
      <c r="AA69" s="2"/>
    </row>
    <row r="70" spans="1:27" s="3" customFormat="1" ht="15.75">
      <c r="A70" s="192"/>
      <c r="B70" s="243" t="s">
        <v>173</v>
      </c>
      <c r="C70" s="244"/>
      <c r="D70" s="245"/>
      <c r="E70" s="5"/>
      <c r="F70" s="382">
        <f>+ROUND(+SUM(F68:F69),0)</f>
        <v>32</v>
      </c>
      <c r="G70" s="383">
        <f>+ROUND(+SUM(G68:G69),0)</f>
        <v>30</v>
      </c>
      <c r="H70" s="406"/>
      <c r="I70" s="382">
        <f>+ROUND(+SUM(I68:I69),0)</f>
        <v>0</v>
      </c>
      <c r="J70" s="383">
        <f>+ROUND(+SUM(J68:J69),0)</f>
        <v>0</v>
      </c>
      <c r="K70" s="406"/>
      <c r="L70" s="383">
        <f>+ROUND(+SUM(L68:L69),0)</f>
        <v>0</v>
      </c>
      <c r="M70" s="406"/>
      <c r="N70" s="384">
        <f>+ROUND(+SUM(N68:N69),0)</f>
        <v>30</v>
      </c>
      <c r="O70" s="70"/>
      <c r="P70" s="327"/>
      <c r="Q70" s="327"/>
      <c r="R70" s="327"/>
      <c r="S70" s="327"/>
      <c r="T70" s="2"/>
      <c r="U70" s="2"/>
      <c r="V70" s="2"/>
      <c r="W70" s="2"/>
      <c r="X70" s="2"/>
      <c r="Y70" s="2"/>
      <c r="Z70" s="2"/>
      <c r="AA70" s="2"/>
    </row>
    <row r="71" spans="1:27" s="3" customFormat="1" ht="15.75">
      <c r="A71" s="192"/>
      <c r="B71" s="299" t="s">
        <v>86</v>
      </c>
      <c r="C71" s="214"/>
      <c r="D71" s="220"/>
      <c r="E71" s="197"/>
      <c r="F71" s="391"/>
      <c r="G71" s="392"/>
      <c r="H71" s="406"/>
      <c r="I71" s="391"/>
      <c r="J71" s="392"/>
      <c r="K71" s="406"/>
      <c r="L71" s="392"/>
      <c r="M71" s="406"/>
      <c r="N71" s="344"/>
      <c r="O71" s="70"/>
      <c r="P71" s="327"/>
      <c r="Q71" s="327"/>
      <c r="R71" s="327"/>
      <c r="S71" s="327"/>
      <c r="T71" s="2"/>
      <c r="U71" s="2"/>
      <c r="V71" s="2"/>
      <c r="W71" s="2"/>
      <c r="X71" s="2"/>
      <c r="Y71" s="2"/>
      <c r="Z71" s="2"/>
      <c r="AA71" s="2"/>
    </row>
    <row r="72" spans="1:27" s="3" customFormat="1" ht="15.75">
      <c r="A72" s="192"/>
      <c r="B72" s="300" t="s">
        <v>87</v>
      </c>
      <c r="C72" s="252"/>
      <c r="D72" s="253"/>
      <c r="E72" s="197"/>
      <c r="F72" s="334">
        <f>+'Cash-Flow-2016-Leva'!F72/1000</f>
        <v>149.367</v>
      </c>
      <c r="G72" s="350">
        <f>+'Cash-Flow-2016-Leva'!G72/1000</f>
        <v>147.697</v>
      </c>
      <c r="H72" s="406"/>
      <c r="I72" s="334">
        <f>+'Cash-Flow-2016-Leva'!I72/1000</f>
        <v>0</v>
      </c>
      <c r="J72" s="350">
        <f>+'Cash-Flow-2016-Leva'!J72/1000</f>
        <v>0</v>
      </c>
      <c r="K72" s="406"/>
      <c r="L72" s="350">
        <f>+'Cash-Flow-2016-Leva'!L72/1000</f>
        <v>0</v>
      </c>
      <c r="M72" s="406"/>
      <c r="N72" s="351">
        <f>+G72+J72+L72</f>
        <v>147.697</v>
      </c>
      <c r="O72" s="70"/>
      <c r="P72" s="327"/>
      <c r="Q72" s="327"/>
      <c r="R72" s="327"/>
      <c r="S72" s="327"/>
      <c r="T72" s="2"/>
      <c r="U72" s="2"/>
      <c r="V72" s="2"/>
      <c r="W72" s="2"/>
      <c r="X72" s="2"/>
      <c r="Y72" s="2"/>
      <c r="Z72" s="2"/>
      <c r="AA72" s="2"/>
    </row>
    <row r="73" spans="1:27" s="3" customFormat="1" ht="15.75">
      <c r="A73" s="192"/>
      <c r="B73" s="296" t="s">
        <v>88</v>
      </c>
      <c r="C73" s="250"/>
      <c r="D73" s="251"/>
      <c r="E73" s="5"/>
      <c r="F73" s="391">
        <f>+'Cash-Flow-2016-Leva'!F73/1000</f>
        <v>0</v>
      </c>
      <c r="G73" s="392">
        <f>+'Cash-Flow-2016-Leva'!G73/1000</f>
        <v>0</v>
      </c>
      <c r="H73" s="406"/>
      <c r="I73" s="391">
        <f>+'Cash-Flow-2016-Leva'!I73/1000</f>
        <v>0</v>
      </c>
      <c r="J73" s="392">
        <f>+'Cash-Flow-2016-Leva'!J73/1000</f>
        <v>0</v>
      </c>
      <c r="K73" s="406"/>
      <c r="L73" s="392">
        <f>+'Cash-Flow-2016-Leva'!L73/1000</f>
        <v>0</v>
      </c>
      <c r="M73" s="406"/>
      <c r="N73" s="344">
        <f>+G73+J73+L73</f>
        <v>0</v>
      </c>
      <c r="O73" s="70"/>
      <c r="P73" s="327"/>
      <c r="Q73" s="327"/>
      <c r="R73" s="327"/>
      <c r="S73" s="327"/>
      <c r="T73" s="2"/>
      <c r="U73" s="2"/>
      <c r="V73" s="2"/>
      <c r="W73" s="2"/>
      <c r="X73" s="2"/>
      <c r="Y73" s="2"/>
      <c r="Z73" s="2"/>
      <c r="AA73" s="2"/>
    </row>
    <row r="74" spans="1:27" s="3" customFormat="1" ht="15.75">
      <c r="A74" s="192"/>
      <c r="B74" s="243" t="s">
        <v>174</v>
      </c>
      <c r="C74" s="244"/>
      <c r="D74" s="245"/>
      <c r="E74" s="5"/>
      <c r="F74" s="382">
        <f>+ROUND(+SUM(F72:F73),0)</f>
        <v>149</v>
      </c>
      <c r="G74" s="383">
        <f>+ROUND(+SUM(G72:G73),0)</f>
        <v>148</v>
      </c>
      <c r="H74" s="406"/>
      <c r="I74" s="382">
        <f>+ROUND(+SUM(I72:I73),0)</f>
        <v>0</v>
      </c>
      <c r="J74" s="383">
        <f>+ROUND(+SUM(J72:J73),0)</f>
        <v>0</v>
      </c>
      <c r="K74" s="406"/>
      <c r="L74" s="383">
        <f>+ROUND(+SUM(L72:L73),0)</f>
        <v>0</v>
      </c>
      <c r="M74" s="406"/>
      <c r="N74" s="384">
        <f>+ROUND(+SUM(N72:N73),0)</f>
        <v>148</v>
      </c>
      <c r="O74" s="70"/>
      <c r="P74" s="327"/>
      <c r="Q74" s="327"/>
      <c r="R74" s="327"/>
      <c r="S74" s="327"/>
      <c r="T74" s="2"/>
      <c r="U74" s="2"/>
      <c r="V74" s="2"/>
      <c r="W74" s="2"/>
      <c r="X74" s="2"/>
      <c r="Y74" s="2"/>
      <c r="Z74" s="2"/>
      <c r="AA74" s="2"/>
    </row>
    <row r="75" spans="1:27" s="3" customFormat="1" ht="9.75" customHeight="1">
      <c r="A75" s="192"/>
      <c r="B75" s="265"/>
      <c r="C75" s="266"/>
      <c r="D75" s="267"/>
      <c r="E75" s="5"/>
      <c r="F75" s="391"/>
      <c r="G75" s="392"/>
      <c r="H75" s="406"/>
      <c r="I75" s="391"/>
      <c r="J75" s="392"/>
      <c r="K75" s="406"/>
      <c r="L75" s="392"/>
      <c r="M75" s="406"/>
      <c r="N75" s="344"/>
      <c r="O75" s="70"/>
      <c r="P75" s="327"/>
      <c r="Q75" s="327"/>
      <c r="R75" s="327"/>
      <c r="S75" s="327"/>
      <c r="T75" s="2"/>
      <c r="U75" s="2"/>
      <c r="V75" s="2"/>
      <c r="W75" s="2"/>
      <c r="X75" s="2"/>
      <c r="Y75" s="2"/>
      <c r="Z75" s="2"/>
      <c r="AA75" s="2"/>
    </row>
    <row r="76" spans="1:27" s="3" customFormat="1" ht="16.5" thickBot="1">
      <c r="A76" s="192"/>
      <c r="B76" s="310" t="s">
        <v>185</v>
      </c>
      <c r="C76" s="279"/>
      <c r="D76" s="280"/>
      <c r="E76" s="5"/>
      <c r="F76" s="393">
        <f>+ROUND(F55+F62+F66+F70+F74,0)</f>
        <v>8494</v>
      </c>
      <c r="G76" s="394">
        <f>+ROUND(G55+G62+G66+G70+G74,0)</f>
        <v>6907</v>
      </c>
      <c r="H76" s="406"/>
      <c r="I76" s="393">
        <f>+ROUND(I55+I62+I66+I70+I74,0)</f>
        <v>475</v>
      </c>
      <c r="J76" s="394">
        <f>+ROUND(J55+J62+J66+J70+J74,0)</f>
        <v>338</v>
      </c>
      <c r="K76" s="406"/>
      <c r="L76" s="394">
        <f>+ROUND(L55+L62+L66+L70+L74,0)</f>
        <v>0</v>
      </c>
      <c r="M76" s="406"/>
      <c r="N76" s="395">
        <f>+ROUND(N55+N62+N66+N70+N74,0)</f>
        <v>7245</v>
      </c>
      <c r="O76" s="70"/>
      <c r="P76" s="327"/>
      <c r="Q76" s="327"/>
      <c r="R76" s="327"/>
      <c r="S76" s="327"/>
      <c r="T76" s="8"/>
      <c r="U76" s="8"/>
      <c r="V76" s="8"/>
      <c r="W76" s="8"/>
      <c r="X76" s="8"/>
      <c r="Y76" s="9"/>
      <c r="Z76" s="8"/>
      <c r="AA76" s="8"/>
    </row>
    <row r="77" spans="1:27" s="3" customFormat="1" ht="15.75">
      <c r="A77" s="192"/>
      <c r="B77" s="297" t="s">
        <v>107</v>
      </c>
      <c r="C77" s="213"/>
      <c r="D77" s="219"/>
      <c r="E77" s="5"/>
      <c r="F77" s="334"/>
      <c r="G77" s="350"/>
      <c r="H77" s="406"/>
      <c r="I77" s="334"/>
      <c r="J77" s="350"/>
      <c r="K77" s="406"/>
      <c r="L77" s="350"/>
      <c r="M77" s="406"/>
      <c r="N77" s="351"/>
      <c r="O77" s="70"/>
      <c r="P77" s="327"/>
      <c r="Q77" s="327"/>
      <c r="R77" s="327"/>
      <c r="S77" s="327"/>
      <c r="T77" s="2"/>
      <c r="U77" s="2"/>
      <c r="V77" s="2"/>
      <c r="W77" s="2"/>
      <c r="X77" s="2"/>
      <c r="Y77" s="2"/>
      <c r="Z77" s="2"/>
      <c r="AA77" s="2"/>
    </row>
    <row r="78" spans="1:27" s="3" customFormat="1" ht="15.75">
      <c r="A78" s="192"/>
      <c r="B78" s="300" t="s">
        <v>106</v>
      </c>
      <c r="C78" s="252"/>
      <c r="D78" s="253"/>
      <c r="E78" s="5"/>
      <c r="F78" s="375">
        <f>+'Cash-Flow-2016-Leva'!F78/1000</f>
        <v>4279.02</v>
      </c>
      <c r="G78" s="376">
        <f>+'Cash-Flow-2016-Leva'!G78/1000</f>
        <v>4107.952</v>
      </c>
      <c r="H78" s="406"/>
      <c r="I78" s="375">
        <f>+'Cash-Flow-2016-Leva'!I78/1000</f>
        <v>447.833</v>
      </c>
      <c r="J78" s="376">
        <f>+'Cash-Flow-2016-Leva'!J78/1000</f>
        <v>438.345</v>
      </c>
      <c r="K78" s="406"/>
      <c r="L78" s="376">
        <f>+'Cash-Flow-2016-Leva'!L78/1000</f>
        <v>0</v>
      </c>
      <c r="M78" s="406"/>
      <c r="N78" s="338">
        <f>+G78+J78+L78</f>
        <v>4546.2970000000005</v>
      </c>
      <c r="O78" s="70"/>
      <c r="P78" s="327"/>
      <c r="Q78" s="327"/>
      <c r="R78" s="327"/>
      <c r="S78" s="327"/>
      <c r="T78" s="2"/>
      <c r="U78" s="2"/>
      <c r="V78" s="2"/>
      <c r="W78" s="2"/>
      <c r="X78" s="2"/>
      <c r="Y78" s="2"/>
      <c r="Z78" s="2"/>
      <c r="AA78" s="2"/>
    </row>
    <row r="79" spans="1:27" s="3" customFormat="1" ht="15.75">
      <c r="A79" s="192"/>
      <c r="B79" s="296" t="s">
        <v>102</v>
      </c>
      <c r="C79" s="250"/>
      <c r="D79" s="251"/>
      <c r="E79" s="5"/>
      <c r="F79" s="391">
        <f>+'Cash-Flow-2016-Leva'!F79/1000</f>
        <v>9.488</v>
      </c>
      <c r="G79" s="392">
        <f>+'Cash-Flow-2016-Leva'!G79/1000</f>
        <v>9.488</v>
      </c>
      <c r="H79" s="406"/>
      <c r="I79" s="391">
        <f>+'Cash-Flow-2016-Leva'!I79/1000</f>
        <v>-18.976</v>
      </c>
      <c r="J79" s="392">
        <f>+'Cash-Flow-2016-Leva'!J79/1000</f>
        <v>-9.488</v>
      </c>
      <c r="K79" s="406"/>
      <c r="L79" s="392">
        <f>+'Cash-Flow-2016-Leva'!L79/1000</f>
        <v>0</v>
      </c>
      <c r="M79" s="406"/>
      <c r="N79" s="344">
        <f>+G79+J79+L79</f>
        <v>0</v>
      </c>
      <c r="O79" s="70"/>
      <c r="P79" s="327"/>
      <c r="Q79" s="327"/>
      <c r="R79" s="327"/>
      <c r="S79" s="327"/>
      <c r="T79" s="2"/>
      <c r="U79" s="2"/>
      <c r="V79" s="2"/>
      <c r="W79" s="2"/>
      <c r="X79" s="2"/>
      <c r="Y79" s="2"/>
      <c r="Z79" s="2"/>
      <c r="AA79" s="2"/>
    </row>
    <row r="80" spans="1:27" s="3" customFormat="1" ht="16.5" thickBot="1">
      <c r="A80" s="192"/>
      <c r="B80" s="311" t="s">
        <v>131</v>
      </c>
      <c r="C80" s="237"/>
      <c r="D80" s="238"/>
      <c r="E80" s="5"/>
      <c r="F80" s="396">
        <f>+ROUND(F78+F79,0)</f>
        <v>4289</v>
      </c>
      <c r="G80" s="397">
        <f>+ROUND(G78+G79,0)</f>
        <v>4117</v>
      </c>
      <c r="H80" s="406"/>
      <c r="I80" s="396">
        <f>+ROUND(I78+I79,0)</f>
        <v>429</v>
      </c>
      <c r="J80" s="397">
        <f>+ROUND(J78+J79,0)</f>
        <v>429</v>
      </c>
      <c r="K80" s="406"/>
      <c r="L80" s="397">
        <f>+ROUND(L78+L79,0)</f>
        <v>0</v>
      </c>
      <c r="M80" s="406"/>
      <c r="N80" s="398">
        <f>+ROUND(N78+N79,0)</f>
        <v>4546</v>
      </c>
      <c r="O80" s="70"/>
      <c r="P80" s="327"/>
      <c r="Q80" s="327"/>
      <c r="R80" s="327"/>
      <c r="S80" s="327"/>
      <c r="T80" s="8"/>
      <c r="U80" s="8"/>
      <c r="V80" s="8"/>
      <c r="W80" s="8"/>
      <c r="X80" s="8"/>
      <c r="Y80" s="9"/>
      <c r="Z80" s="8"/>
      <c r="AA80" s="8"/>
    </row>
    <row r="81" spans="1:27" s="3" customFormat="1" ht="12.75" customHeight="1" thickBot="1" thickTop="1">
      <c r="A81" s="192"/>
      <c r="B81" s="188">
        <f>+IF(+SUM(F81:N81)=0,0,"Контрола: дефицит/излишък = финансиране с обратен знак (Г. + Д. = 0)")</f>
        <v>0</v>
      </c>
      <c r="C81" s="217"/>
      <c r="D81" s="217"/>
      <c r="E81" s="5"/>
      <c r="F81" s="185">
        <f>+ROUND(F82,0)+ROUND(F83,0)</f>
        <v>0</v>
      </c>
      <c r="G81" s="186">
        <f>+ROUND(G82,0)+ROUND(G83,0)</f>
        <v>0</v>
      </c>
      <c r="H81" s="5"/>
      <c r="I81" s="185">
        <f>+ROUND(I82,0)+ROUND(I83,0)</f>
        <v>0</v>
      </c>
      <c r="J81" s="186">
        <f>+ROUND(J82,0)+ROUND(J83,0)</f>
        <v>0</v>
      </c>
      <c r="K81" s="5"/>
      <c r="L81" s="186">
        <f>+ROUND(L82,0)+ROUND(L83,0)</f>
        <v>0</v>
      </c>
      <c r="M81" s="5"/>
      <c r="N81" s="187">
        <f>+ROUND(N82,0)+ROUND(N83,0)</f>
        <v>0</v>
      </c>
      <c r="O81" s="70"/>
      <c r="P81" s="327"/>
      <c r="Q81" s="327"/>
      <c r="R81" s="327"/>
      <c r="S81" s="327"/>
      <c r="T81" s="2"/>
      <c r="U81" s="2"/>
      <c r="V81" s="2"/>
      <c r="W81" s="2"/>
      <c r="X81" s="2"/>
      <c r="Y81" s="2"/>
      <c r="Z81" s="2"/>
      <c r="AA81" s="2"/>
    </row>
    <row r="82" spans="1:27" s="3" customFormat="1" ht="19.5" thickTop="1">
      <c r="A82" s="192"/>
      <c r="B82" s="312" t="s">
        <v>147</v>
      </c>
      <c r="C82" s="233"/>
      <c r="D82" s="234"/>
      <c r="E82" s="5"/>
      <c r="F82" s="421">
        <f>+ROUND(F47,0)-ROUND(F76,0)+ROUND(F80,0)</f>
        <v>-1606</v>
      </c>
      <c r="G82" s="422">
        <f>+ROUND(G47,0)-ROUND(G76,0)+ROUND(G80,0)</f>
        <v>-1293</v>
      </c>
      <c r="H82" s="406"/>
      <c r="I82" s="421">
        <f>+ROUND(I47,0)-ROUND(I76,0)+ROUND(I80,0)</f>
        <v>-46</v>
      </c>
      <c r="J82" s="422">
        <f>+ROUND(J47,0)-ROUND(J76,0)+ROUND(J80,0)</f>
        <v>91</v>
      </c>
      <c r="K82" s="406"/>
      <c r="L82" s="422">
        <f>+ROUND(L47,0)-ROUND(L76,0)+ROUND(L80,0)</f>
        <v>0</v>
      </c>
      <c r="M82" s="406"/>
      <c r="N82" s="423">
        <f>+ROUND(N47,0)-ROUND(N76,0)+ROUND(N80,0)</f>
        <v>-1202</v>
      </c>
      <c r="O82" s="196"/>
      <c r="P82" s="327"/>
      <c r="Q82" s="327"/>
      <c r="R82" s="327"/>
      <c r="S82" s="327"/>
      <c r="T82" s="8"/>
      <c r="U82" s="8"/>
      <c r="V82" s="8"/>
      <c r="W82" s="8"/>
      <c r="X82" s="8"/>
      <c r="Y82" s="9"/>
      <c r="Z82" s="8"/>
      <c r="AA82" s="8"/>
    </row>
    <row r="83" spans="1:27" s="3" customFormat="1" ht="19.5" thickBot="1">
      <c r="A83" s="192"/>
      <c r="B83" s="313" t="s">
        <v>141</v>
      </c>
      <c r="C83" s="235"/>
      <c r="D83" s="236"/>
      <c r="E83" s="198"/>
      <c r="F83" s="424">
        <f>+ROUND(F100,0)+ROUND(F119,0)+ROUND(F125,0)-ROUND(F130,0)</f>
        <v>1606</v>
      </c>
      <c r="G83" s="425">
        <f>+ROUND(G100,0)+ROUND(G119,0)+ROUND(G125,0)-ROUND(G130,0)</f>
        <v>1293</v>
      </c>
      <c r="H83" s="406"/>
      <c r="I83" s="424">
        <f>+ROUND(I100,0)+ROUND(I119,0)+ROUND(I125,0)-ROUND(I130,0)</f>
        <v>46</v>
      </c>
      <c r="J83" s="425">
        <f>+ROUND(J100,0)+ROUND(J119,0)+ROUND(J125,0)-ROUND(J130,0)</f>
        <v>-91</v>
      </c>
      <c r="K83" s="406"/>
      <c r="L83" s="425">
        <f>+ROUND(L100,0)+ROUND(L119,0)+ROUND(L125,0)-ROUND(L130,0)</f>
        <v>0</v>
      </c>
      <c r="M83" s="406"/>
      <c r="N83" s="426">
        <f>+ROUND(N100,0)+ROUND(N119,0)+ROUND(N125,0)-ROUND(N130,0)</f>
        <v>1202</v>
      </c>
      <c r="O83" s="196"/>
      <c r="P83" s="327"/>
      <c r="Q83" s="327"/>
      <c r="R83" s="327"/>
      <c r="S83" s="327"/>
      <c r="T83" s="8"/>
      <c r="U83" s="8"/>
      <c r="V83" s="8"/>
      <c r="W83" s="8"/>
      <c r="X83" s="8"/>
      <c r="Y83" s="9"/>
      <c r="Z83" s="8"/>
      <c r="AA83" s="8"/>
    </row>
    <row r="84" spans="1:27" s="3" customFormat="1" ht="16.5" thickTop="1">
      <c r="A84" s="192"/>
      <c r="B84" s="297" t="s">
        <v>126</v>
      </c>
      <c r="C84" s="231"/>
      <c r="D84" s="232"/>
      <c r="E84" s="5"/>
      <c r="F84" s="331"/>
      <c r="G84" s="348"/>
      <c r="H84" s="406"/>
      <c r="I84" s="331"/>
      <c r="J84" s="348"/>
      <c r="K84" s="406"/>
      <c r="L84" s="348"/>
      <c r="M84" s="406"/>
      <c r="N84" s="349"/>
      <c r="O84" s="70"/>
      <c r="P84" s="327"/>
      <c r="Q84" s="327"/>
      <c r="R84" s="327"/>
      <c r="S84" s="327"/>
      <c r="T84" s="2"/>
      <c r="U84" s="2"/>
      <c r="V84" s="2"/>
      <c r="W84" s="2"/>
      <c r="X84" s="2"/>
      <c r="Y84" s="2"/>
      <c r="Z84" s="2"/>
      <c r="AA84" s="2"/>
    </row>
    <row r="85" spans="1:27" s="3" customFormat="1" ht="15.75">
      <c r="A85" s="192"/>
      <c r="B85" s="298" t="s">
        <v>134</v>
      </c>
      <c r="C85" s="246"/>
      <c r="D85" s="247"/>
      <c r="E85" s="5"/>
      <c r="F85" s="375"/>
      <c r="G85" s="376"/>
      <c r="H85" s="406"/>
      <c r="I85" s="375"/>
      <c r="J85" s="376"/>
      <c r="K85" s="406"/>
      <c r="L85" s="376"/>
      <c r="M85" s="406"/>
      <c r="N85" s="338"/>
      <c r="O85" s="70"/>
      <c r="P85" s="327"/>
      <c r="Q85" s="327"/>
      <c r="R85" s="327"/>
      <c r="S85" s="327"/>
      <c r="T85" s="2"/>
      <c r="U85" s="2"/>
      <c r="V85" s="2"/>
      <c r="W85" s="2"/>
      <c r="X85" s="2"/>
      <c r="Y85" s="2"/>
      <c r="Z85" s="2"/>
      <c r="AA85" s="2"/>
    </row>
    <row r="86" spans="1:27" s="3" customFormat="1" ht="15.75">
      <c r="A86" s="192"/>
      <c r="B86" s="295" t="s">
        <v>135</v>
      </c>
      <c r="C86" s="248"/>
      <c r="D86" s="249"/>
      <c r="E86" s="5"/>
      <c r="F86" s="407">
        <f>+'Cash-Flow-2016-Leva'!F86/1000</f>
        <v>0</v>
      </c>
      <c r="G86" s="408">
        <f>+'Cash-Flow-2016-Leva'!G86/1000</f>
        <v>0</v>
      </c>
      <c r="H86" s="406"/>
      <c r="I86" s="407">
        <f>+'Cash-Flow-2016-Leva'!I86/1000</f>
        <v>0</v>
      </c>
      <c r="J86" s="408">
        <f>+'Cash-Flow-2016-Leva'!J86/1000</f>
        <v>0</v>
      </c>
      <c r="K86" s="406"/>
      <c r="L86" s="408">
        <f>+'Cash-Flow-2016-Leva'!L86/1000</f>
        <v>0</v>
      </c>
      <c r="M86" s="406"/>
      <c r="N86" s="341">
        <f>+G86+J86+L86</f>
        <v>0</v>
      </c>
      <c r="O86" s="70"/>
      <c r="P86" s="327"/>
      <c r="Q86" s="327"/>
      <c r="R86" s="327"/>
      <c r="S86" s="327"/>
      <c r="T86" s="2"/>
      <c r="U86" s="2"/>
      <c r="V86" s="2"/>
      <c r="W86" s="2"/>
      <c r="X86" s="2"/>
      <c r="Y86" s="2"/>
      <c r="Z86" s="2"/>
      <c r="AA86" s="2"/>
    </row>
    <row r="87" spans="1:27" s="3" customFormat="1" ht="15.75">
      <c r="A87" s="192"/>
      <c r="B87" s="296" t="s">
        <v>133</v>
      </c>
      <c r="C87" s="250"/>
      <c r="D87" s="251"/>
      <c r="E87" s="5"/>
      <c r="F87" s="391">
        <f>+'Cash-Flow-2016-Leva'!F87/1000</f>
        <v>0</v>
      </c>
      <c r="G87" s="392">
        <f>+'Cash-Flow-2016-Leva'!G87/1000</f>
        <v>0</v>
      </c>
      <c r="H87" s="406"/>
      <c r="I87" s="391">
        <f>+'Cash-Flow-2016-Leva'!I87/1000</f>
        <v>0</v>
      </c>
      <c r="J87" s="392">
        <f>+'Cash-Flow-2016-Leva'!J87/1000</f>
        <v>0</v>
      </c>
      <c r="K87" s="406"/>
      <c r="L87" s="392">
        <f>+'Cash-Flow-2016-Leva'!L87/1000</f>
        <v>0</v>
      </c>
      <c r="M87" s="406"/>
      <c r="N87" s="344">
        <f>+G87+J87+L87</f>
        <v>0</v>
      </c>
      <c r="O87" s="70"/>
      <c r="P87" s="327"/>
      <c r="Q87" s="327"/>
      <c r="R87" s="327"/>
      <c r="S87" s="327"/>
      <c r="T87" s="2"/>
      <c r="U87" s="2"/>
      <c r="V87" s="2"/>
      <c r="W87" s="2"/>
      <c r="X87" s="2"/>
      <c r="Y87" s="2"/>
      <c r="Z87" s="2"/>
      <c r="AA87" s="2"/>
    </row>
    <row r="88" spans="1:27" s="3" customFormat="1" ht="15.75">
      <c r="A88" s="192"/>
      <c r="B88" s="240" t="s">
        <v>175</v>
      </c>
      <c r="C88" s="241"/>
      <c r="D88" s="242"/>
      <c r="E88" s="5"/>
      <c r="F88" s="345">
        <f>+ROUND(+SUM(F86:F87),0)</f>
        <v>0</v>
      </c>
      <c r="G88" s="346">
        <f>+ROUND(+SUM(G86:G87),0)</f>
        <v>0</v>
      </c>
      <c r="H88" s="406"/>
      <c r="I88" s="345">
        <f>+ROUND(+SUM(I86:I87),0)</f>
        <v>0</v>
      </c>
      <c r="J88" s="346">
        <f>+ROUND(+SUM(J86:J87),0)</f>
        <v>0</v>
      </c>
      <c r="K88" s="406"/>
      <c r="L88" s="346">
        <f>+ROUND(+SUM(L86:L87),0)</f>
        <v>0</v>
      </c>
      <c r="M88" s="406"/>
      <c r="N88" s="347">
        <f>+ROUND(+SUM(N86:N87),0)</f>
        <v>0</v>
      </c>
      <c r="O88" s="70"/>
      <c r="P88" s="327"/>
      <c r="Q88" s="327"/>
      <c r="R88" s="327"/>
      <c r="S88" s="327"/>
      <c r="T88" s="2"/>
      <c r="U88" s="2"/>
      <c r="V88" s="2"/>
      <c r="W88" s="2"/>
      <c r="X88" s="2"/>
      <c r="Y88" s="2"/>
      <c r="Z88" s="2"/>
      <c r="AA88" s="2"/>
    </row>
    <row r="89" spans="1:27" s="3" customFormat="1" ht="15.75">
      <c r="A89" s="192"/>
      <c r="B89" s="299" t="s">
        <v>117</v>
      </c>
      <c r="C89" s="214"/>
      <c r="D89" s="220"/>
      <c r="E89" s="5"/>
      <c r="F89" s="331"/>
      <c r="G89" s="348"/>
      <c r="H89" s="406"/>
      <c r="I89" s="331"/>
      <c r="J89" s="348"/>
      <c r="K89" s="406"/>
      <c r="L89" s="348"/>
      <c r="M89" s="406"/>
      <c r="N89" s="349"/>
      <c r="O89" s="70"/>
      <c r="P89" s="327"/>
      <c r="Q89" s="327"/>
      <c r="R89" s="327"/>
      <c r="S89" s="327"/>
      <c r="T89" s="2"/>
      <c r="U89" s="2"/>
      <c r="V89" s="2"/>
      <c r="W89" s="2"/>
      <c r="X89" s="2"/>
      <c r="Y89" s="2"/>
      <c r="Z89" s="2"/>
      <c r="AA89" s="2"/>
    </row>
    <row r="90" spans="1:27" s="3" customFormat="1" ht="15.75">
      <c r="A90" s="192"/>
      <c r="B90" s="300" t="s">
        <v>120</v>
      </c>
      <c r="C90" s="252"/>
      <c r="D90" s="253"/>
      <c r="E90" s="5"/>
      <c r="F90" s="375">
        <f>+'Cash-Flow-2016-Leva'!F90/1000</f>
        <v>0</v>
      </c>
      <c r="G90" s="376">
        <f>+'Cash-Flow-2016-Leva'!G90/1000</f>
        <v>0</v>
      </c>
      <c r="H90" s="406"/>
      <c r="I90" s="375">
        <f>+'Cash-Flow-2016-Leva'!I90/1000</f>
        <v>0</v>
      </c>
      <c r="J90" s="376">
        <f>+'Cash-Flow-2016-Leva'!J90/1000</f>
        <v>0</v>
      </c>
      <c r="K90" s="406"/>
      <c r="L90" s="376">
        <f>+'Cash-Flow-2016-Leva'!L90/1000</f>
        <v>0</v>
      </c>
      <c r="M90" s="406"/>
      <c r="N90" s="338">
        <f>+G90+J90+L90</f>
        <v>0</v>
      </c>
      <c r="O90" s="70"/>
      <c r="P90" s="327"/>
      <c r="Q90" s="327"/>
      <c r="R90" s="327"/>
      <c r="S90" s="327"/>
      <c r="T90" s="2"/>
      <c r="U90" s="2"/>
      <c r="V90" s="2"/>
      <c r="W90" s="2"/>
      <c r="X90" s="2"/>
      <c r="Y90" s="2"/>
      <c r="Z90" s="2"/>
      <c r="AA90" s="2"/>
    </row>
    <row r="91" spans="1:27" s="3" customFormat="1" ht="15.75">
      <c r="A91" s="192"/>
      <c r="B91" s="295" t="s">
        <v>136</v>
      </c>
      <c r="C91" s="248"/>
      <c r="D91" s="249"/>
      <c r="E91" s="5"/>
      <c r="F91" s="391">
        <f>+'Cash-Flow-2016-Leva'!F91/1000</f>
        <v>0</v>
      </c>
      <c r="G91" s="392">
        <f>+'Cash-Flow-2016-Leva'!G91/1000</f>
        <v>0</v>
      </c>
      <c r="H91" s="406"/>
      <c r="I91" s="391">
        <f>+'Cash-Flow-2016-Leva'!I91/1000</f>
        <v>0</v>
      </c>
      <c r="J91" s="392">
        <f>+'Cash-Flow-2016-Leva'!J91/1000</f>
        <v>0</v>
      </c>
      <c r="K91" s="406"/>
      <c r="L91" s="392">
        <f>+'Cash-Flow-2016-Leva'!L91/1000</f>
        <v>0</v>
      </c>
      <c r="M91" s="406"/>
      <c r="N91" s="344">
        <f>+G91+J91+L91</f>
        <v>0</v>
      </c>
      <c r="O91" s="70"/>
      <c r="P91" s="327"/>
      <c r="Q91" s="327"/>
      <c r="R91" s="327"/>
      <c r="S91" s="327"/>
      <c r="T91" s="2"/>
      <c r="U91" s="2"/>
      <c r="V91" s="2"/>
      <c r="W91" s="2"/>
      <c r="X91" s="2"/>
      <c r="Y91" s="2"/>
      <c r="Z91" s="2"/>
      <c r="AA91" s="2"/>
    </row>
    <row r="92" spans="1:27" s="3" customFormat="1" ht="15.75">
      <c r="A92" s="192"/>
      <c r="B92" s="295" t="s">
        <v>164</v>
      </c>
      <c r="C92" s="248"/>
      <c r="D92" s="249"/>
      <c r="E92" s="5"/>
      <c r="F92" s="391">
        <f>+'Cash-Flow-2016-Leva'!F92/1000</f>
        <v>0</v>
      </c>
      <c r="G92" s="392">
        <f>+'Cash-Flow-2016-Leva'!G92/1000</f>
        <v>0</v>
      </c>
      <c r="H92" s="406"/>
      <c r="I92" s="391">
        <f>+'Cash-Flow-2016-Leva'!I92/1000</f>
        <v>0</v>
      </c>
      <c r="J92" s="392">
        <f>+'Cash-Flow-2016-Leva'!J92/1000</f>
        <v>0</v>
      </c>
      <c r="K92" s="406"/>
      <c r="L92" s="392">
        <f>+'Cash-Flow-2016-Leva'!L92/1000</f>
        <v>0</v>
      </c>
      <c r="M92" s="406"/>
      <c r="N92" s="344">
        <f>+G92+J92+L92</f>
        <v>0</v>
      </c>
      <c r="O92" s="70"/>
      <c r="P92" s="327"/>
      <c r="Q92" s="327"/>
      <c r="R92" s="327"/>
      <c r="S92" s="327"/>
      <c r="T92" s="2"/>
      <c r="U92" s="2"/>
      <c r="V92" s="2"/>
      <c r="W92" s="2"/>
      <c r="X92" s="2"/>
      <c r="Y92" s="2"/>
      <c r="Z92" s="2"/>
      <c r="AA92" s="2"/>
    </row>
    <row r="93" spans="1:27" s="3" customFormat="1" ht="15.75">
      <c r="A93" s="192"/>
      <c r="B93" s="314" t="s">
        <v>165</v>
      </c>
      <c r="C93" s="281"/>
      <c r="D93" s="282"/>
      <c r="E93" s="5"/>
      <c r="F93" s="391">
        <f>+'Cash-Flow-2016-Leva'!F93/1000</f>
        <v>0</v>
      </c>
      <c r="G93" s="392">
        <f>+'Cash-Flow-2016-Leva'!G93/1000</f>
        <v>0</v>
      </c>
      <c r="H93" s="406"/>
      <c r="I93" s="391">
        <f>+'Cash-Flow-2016-Leva'!I93/1000</f>
        <v>0</v>
      </c>
      <c r="J93" s="392">
        <f>+'Cash-Flow-2016-Leva'!J93/1000</f>
        <v>0</v>
      </c>
      <c r="K93" s="406"/>
      <c r="L93" s="392">
        <f>+'Cash-Flow-2016-Leva'!L93/1000</f>
        <v>0</v>
      </c>
      <c r="M93" s="406"/>
      <c r="N93" s="344">
        <f>+G93+J93+L93</f>
        <v>0</v>
      </c>
      <c r="O93" s="70"/>
      <c r="P93" s="327"/>
      <c r="Q93" s="327"/>
      <c r="R93" s="327"/>
      <c r="S93" s="327"/>
      <c r="T93" s="2"/>
      <c r="U93" s="2"/>
      <c r="V93" s="2"/>
      <c r="W93" s="2"/>
      <c r="X93" s="2"/>
      <c r="Y93" s="2"/>
      <c r="Z93" s="2"/>
      <c r="AA93" s="2"/>
    </row>
    <row r="94" spans="1:27" s="3" customFormat="1" ht="15.75">
      <c r="A94" s="192"/>
      <c r="B94" s="240" t="s">
        <v>176</v>
      </c>
      <c r="C94" s="241"/>
      <c r="D94" s="242"/>
      <c r="E94" s="5"/>
      <c r="F94" s="345">
        <f>+ROUND(+SUM(F90:F93),0)</f>
        <v>0</v>
      </c>
      <c r="G94" s="346">
        <f>+ROUND(+SUM(G90:G93),0)</f>
        <v>0</v>
      </c>
      <c r="H94" s="406"/>
      <c r="I94" s="345">
        <f>+ROUND(+SUM(I90:I93),0)</f>
        <v>0</v>
      </c>
      <c r="J94" s="346">
        <f>+ROUND(+SUM(J90:J93),0)</f>
        <v>0</v>
      </c>
      <c r="K94" s="406"/>
      <c r="L94" s="346">
        <f>+ROUND(+SUM(L90:L93),0)</f>
        <v>0</v>
      </c>
      <c r="M94" s="406"/>
      <c r="N94" s="347">
        <f>+ROUND(+SUM(N90:N93),0)</f>
        <v>0</v>
      </c>
      <c r="O94" s="70"/>
      <c r="P94" s="327"/>
      <c r="Q94" s="327"/>
      <c r="R94" s="327"/>
      <c r="S94" s="327"/>
      <c r="T94" s="2"/>
      <c r="U94" s="2"/>
      <c r="V94" s="2"/>
      <c r="W94" s="2"/>
      <c r="X94" s="2"/>
      <c r="Y94" s="2"/>
      <c r="Z94" s="2"/>
      <c r="AA94" s="2"/>
    </row>
    <row r="95" spans="1:27" s="3" customFormat="1" ht="15.75">
      <c r="A95" s="192"/>
      <c r="B95" s="299" t="s">
        <v>118</v>
      </c>
      <c r="C95" s="214"/>
      <c r="D95" s="220"/>
      <c r="E95" s="5"/>
      <c r="F95" s="331"/>
      <c r="G95" s="348"/>
      <c r="H95" s="406"/>
      <c r="I95" s="331"/>
      <c r="J95" s="348"/>
      <c r="K95" s="406"/>
      <c r="L95" s="348"/>
      <c r="M95" s="406"/>
      <c r="N95" s="349"/>
      <c r="O95" s="70"/>
      <c r="P95" s="327"/>
      <c r="Q95" s="327"/>
      <c r="R95" s="327"/>
      <c r="S95" s="327"/>
      <c r="T95" s="2"/>
      <c r="U95" s="2"/>
      <c r="V95" s="2"/>
      <c r="W95" s="2"/>
      <c r="X95" s="2"/>
      <c r="Y95" s="2"/>
      <c r="Z95" s="2"/>
      <c r="AA95" s="2"/>
    </row>
    <row r="96" spans="1:27" s="3" customFormat="1" ht="15.75">
      <c r="A96" s="192"/>
      <c r="B96" s="300" t="s">
        <v>137</v>
      </c>
      <c r="C96" s="252"/>
      <c r="D96" s="253"/>
      <c r="E96" s="5"/>
      <c r="F96" s="375">
        <f>+'Cash-Flow-2016-Leva'!F96/1000</f>
        <v>0</v>
      </c>
      <c r="G96" s="376">
        <f>+'Cash-Flow-2016-Leva'!G96/1000</f>
        <v>0</v>
      </c>
      <c r="H96" s="406"/>
      <c r="I96" s="375">
        <f>+'Cash-Flow-2016-Leva'!I96/1000</f>
        <v>0</v>
      </c>
      <c r="J96" s="376">
        <f>+'Cash-Flow-2016-Leva'!J96/1000</f>
        <v>0</v>
      </c>
      <c r="K96" s="406"/>
      <c r="L96" s="376">
        <f>+'Cash-Flow-2016-Leva'!L96/1000</f>
        <v>0</v>
      </c>
      <c r="M96" s="406"/>
      <c r="N96" s="338">
        <f>+G96+J96+L96</f>
        <v>0</v>
      </c>
      <c r="O96" s="70"/>
      <c r="P96" s="327"/>
      <c r="Q96" s="327"/>
      <c r="R96" s="327"/>
      <c r="S96" s="327"/>
      <c r="T96" s="2"/>
      <c r="U96" s="2"/>
      <c r="V96" s="2"/>
      <c r="W96" s="2"/>
      <c r="X96" s="2"/>
      <c r="Y96" s="2"/>
      <c r="Z96" s="2"/>
      <c r="AA96" s="2"/>
    </row>
    <row r="97" spans="1:27" s="3" customFormat="1" ht="15.75">
      <c r="A97" s="192"/>
      <c r="B97" s="296" t="s">
        <v>119</v>
      </c>
      <c r="C97" s="250"/>
      <c r="D97" s="251"/>
      <c r="E97" s="5"/>
      <c r="F97" s="391">
        <f>+'Cash-Flow-2016-Leva'!F97/1000</f>
        <v>0</v>
      </c>
      <c r="G97" s="392">
        <f>+'Cash-Flow-2016-Leva'!G97/1000</f>
        <v>0</v>
      </c>
      <c r="H97" s="406"/>
      <c r="I97" s="391">
        <f>+'Cash-Flow-2016-Leva'!I97/1000</f>
        <v>0</v>
      </c>
      <c r="J97" s="392">
        <f>+'Cash-Flow-2016-Leva'!J97/1000</f>
        <v>0</v>
      </c>
      <c r="K97" s="406"/>
      <c r="L97" s="392">
        <f>+'Cash-Flow-2016-Leva'!L97/1000</f>
        <v>0</v>
      </c>
      <c r="M97" s="406"/>
      <c r="N97" s="344">
        <f>+G97+J97+L97</f>
        <v>0</v>
      </c>
      <c r="O97" s="70"/>
      <c r="P97" s="327"/>
      <c r="Q97" s="327"/>
      <c r="R97" s="327"/>
      <c r="S97" s="327"/>
      <c r="T97" s="2"/>
      <c r="U97" s="2"/>
      <c r="V97" s="2"/>
      <c r="W97" s="2"/>
      <c r="X97" s="2"/>
      <c r="Y97" s="2"/>
      <c r="Z97" s="2"/>
      <c r="AA97" s="2"/>
    </row>
    <row r="98" spans="1:27" s="3" customFormat="1" ht="15.75">
      <c r="A98" s="192"/>
      <c r="B98" s="240" t="s">
        <v>177</v>
      </c>
      <c r="C98" s="241"/>
      <c r="D98" s="242"/>
      <c r="E98" s="5"/>
      <c r="F98" s="345">
        <f>+ROUND(+SUM(F96:F97),0)</f>
        <v>0</v>
      </c>
      <c r="G98" s="346">
        <f>+ROUND(+SUM(G96:G97),0)</f>
        <v>0</v>
      </c>
      <c r="H98" s="406"/>
      <c r="I98" s="345">
        <f>+ROUND(+SUM(I96:I97),0)</f>
        <v>0</v>
      </c>
      <c r="J98" s="346">
        <f>+ROUND(+SUM(J96:J97),0)</f>
        <v>0</v>
      </c>
      <c r="K98" s="406"/>
      <c r="L98" s="346">
        <f>+ROUND(+SUM(L96:L97),0)</f>
        <v>0</v>
      </c>
      <c r="M98" s="406"/>
      <c r="N98" s="347">
        <f>+ROUND(+SUM(N96:N97),0)</f>
        <v>0</v>
      </c>
      <c r="O98" s="70"/>
      <c r="P98" s="327"/>
      <c r="Q98" s="327"/>
      <c r="R98" s="327"/>
      <c r="S98" s="327"/>
      <c r="T98" s="2"/>
      <c r="U98" s="2"/>
      <c r="V98" s="2"/>
      <c r="W98" s="2"/>
      <c r="X98" s="2"/>
      <c r="Y98" s="2"/>
      <c r="Z98" s="2"/>
      <c r="AA98" s="2"/>
    </row>
    <row r="99" spans="1:27" s="3" customFormat="1" ht="8.25" customHeight="1">
      <c r="A99" s="192"/>
      <c r="B99" s="276"/>
      <c r="C99" s="255"/>
      <c r="D99" s="256"/>
      <c r="E99" s="5"/>
      <c r="F99" s="375"/>
      <c r="G99" s="376"/>
      <c r="H99" s="406"/>
      <c r="I99" s="375"/>
      <c r="J99" s="376"/>
      <c r="K99" s="406"/>
      <c r="L99" s="376"/>
      <c r="M99" s="406"/>
      <c r="N99" s="338"/>
      <c r="O99" s="70"/>
      <c r="P99" s="327"/>
      <c r="Q99" s="327"/>
      <c r="R99" s="327"/>
      <c r="S99" s="327"/>
      <c r="T99" s="2"/>
      <c r="U99" s="2"/>
      <c r="V99" s="2"/>
      <c r="W99" s="2"/>
      <c r="X99" s="2"/>
      <c r="Y99" s="2"/>
      <c r="Z99" s="2"/>
      <c r="AA99" s="2"/>
    </row>
    <row r="100" spans="1:27" s="3" customFormat="1" ht="16.5" thickBot="1">
      <c r="A100" s="192"/>
      <c r="B100" s="308" t="s">
        <v>129</v>
      </c>
      <c r="C100" s="277"/>
      <c r="D100" s="278"/>
      <c r="E100" s="5"/>
      <c r="F100" s="377">
        <f>+ROUND(F88+F94+F98,0)</f>
        <v>0</v>
      </c>
      <c r="G100" s="378">
        <f>+ROUND(G88+G94+G98,0)</f>
        <v>0</v>
      </c>
      <c r="H100" s="406"/>
      <c r="I100" s="377">
        <f>+ROUND(I88+I94+I98,0)</f>
        <v>0</v>
      </c>
      <c r="J100" s="378">
        <f>+ROUND(J88+J94+J98,0)</f>
        <v>0</v>
      </c>
      <c r="K100" s="406"/>
      <c r="L100" s="378">
        <f>+ROUND(L88+L94+L98,0)</f>
        <v>0</v>
      </c>
      <c r="M100" s="406"/>
      <c r="N100" s="379">
        <f>+ROUND(N88+N94+N98,0)</f>
        <v>0</v>
      </c>
      <c r="O100" s="195"/>
      <c r="P100" s="327"/>
      <c r="Q100" s="327"/>
      <c r="R100" s="327"/>
      <c r="S100" s="327"/>
      <c r="T100" s="2"/>
      <c r="U100" s="2"/>
      <c r="V100" s="2"/>
      <c r="W100" s="2"/>
      <c r="X100" s="2"/>
      <c r="Y100" s="2"/>
      <c r="Z100" s="2"/>
      <c r="AA100" s="2"/>
    </row>
    <row r="101" spans="1:27" s="3" customFormat="1" ht="15.75">
      <c r="A101" s="192"/>
      <c r="B101" s="297" t="s">
        <v>127</v>
      </c>
      <c r="C101" s="231"/>
      <c r="D101" s="232"/>
      <c r="E101" s="5"/>
      <c r="F101" s="334"/>
      <c r="G101" s="350"/>
      <c r="H101" s="406"/>
      <c r="I101" s="334"/>
      <c r="J101" s="350"/>
      <c r="K101" s="406"/>
      <c r="L101" s="350"/>
      <c r="M101" s="406"/>
      <c r="N101" s="351"/>
      <c r="O101" s="70"/>
      <c r="P101" s="327"/>
      <c r="Q101" s="327"/>
      <c r="R101" s="327"/>
      <c r="S101" s="327"/>
      <c r="T101" s="2"/>
      <c r="U101" s="2"/>
      <c r="V101" s="2"/>
      <c r="W101" s="2"/>
      <c r="X101" s="2"/>
      <c r="Y101" s="2"/>
      <c r="Z101" s="2"/>
      <c r="AA101" s="2"/>
    </row>
    <row r="102" spans="1:27" s="3" customFormat="1" ht="15.75">
      <c r="A102" s="192"/>
      <c r="B102" s="298" t="s">
        <v>110</v>
      </c>
      <c r="C102" s="246"/>
      <c r="D102" s="247"/>
      <c r="E102" s="5"/>
      <c r="F102" s="375"/>
      <c r="G102" s="376"/>
      <c r="H102" s="406"/>
      <c r="I102" s="375"/>
      <c r="J102" s="376"/>
      <c r="K102" s="406"/>
      <c r="L102" s="376"/>
      <c r="M102" s="406"/>
      <c r="N102" s="338"/>
      <c r="O102" s="70"/>
      <c r="P102" s="327"/>
      <c r="Q102" s="327"/>
      <c r="R102" s="327"/>
      <c r="S102" s="327"/>
      <c r="T102" s="2"/>
      <c r="U102" s="2"/>
      <c r="V102" s="2"/>
      <c r="W102" s="2"/>
      <c r="X102" s="2"/>
      <c r="Y102" s="2"/>
      <c r="Z102" s="2"/>
      <c r="AA102" s="2"/>
    </row>
    <row r="103" spans="1:27" s="3" customFormat="1" ht="15.75">
      <c r="A103" s="192"/>
      <c r="B103" s="295" t="s">
        <v>121</v>
      </c>
      <c r="C103" s="248"/>
      <c r="D103" s="249"/>
      <c r="E103" s="5"/>
      <c r="F103" s="407">
        <f>+'Cash-Flow-2016-Leva'!F103/1000</f>
        <v>0</v>
      </c>
      <c r="G103" s="408">
        <f>+'Cash-Flow-2016-Leva'!G103/1000</f>
        <v>0</v>
      </c>
      <c r="H103" s="406"/>
      <c r="I103" s="407">
        <f>+'Cash-Flow-2016-Leva'!I103/1000</f>
        <v>0</v>
      </c>
      <c r="J103" s="408">
        <f>+'Cash-Flow-2016-Leva'!J103/1000</f>
        <v>0</v>
      </c>
      <c r="K103" s="406"/>
      <c r="L103" s="408">
        <f>+'Cash-Flow-2016-Leva'!L103/1000</f>
        <v>0</v>
      </c>
      <c r="M103" s="406"/>
      <c r="N103" s="341">
        <f>+G103+J103+L103</f>
        <v>0</v>
      </c>
      <c r="O103" s="70"/>
      <c r="P103" s="327"/>
      <c r="Q103" s="327"/>
      <c r="R103" s="327"/>
      <c r="S103" s="327"/>
      <c r="T103" s="2"/>
      <c r="U103" s="2"/>
      <c r="V103" s="2"/>
      <c r="W103" s="2"/>
      <c r="X103" s="2"/>
      <c r="Y103" s="2"/>
      <c r="Z103" s="2"/>
      <c r="AA103" s="2"/>
    </row>
    <row r="104" spans="1:27" s="3" customFormat="1" ht="15.75">
      <c r="A104" s="192"/>
      <c r="B104" s="296" t="s">
        <v>122</v>
      </c>
      <c r="C104" s="250"/>
      <c r="D104" s="251"/>
      <c r="E104" s="5"/>
      <c r="F104" s="391">
        <f>+'Cash-Flow-2016-Leva'!F104/1000</f>
        <v>0</v>
      </c>
      <c r="G104" s="392">
        <f>+'Cash-Flow-2016-Leva'!G104/1000</f>
        <v>0</v>
      </c>
      <c r="H104" s="406"/>
      <c r="I104" s="391">
        <f>+'Cash-Flow-2016-Leva'!I104/1000</f>
        <v>0</v>
      </c>
      <c r="J104" s="392">
        <f>+'Cash-Flow-2016-Leva'!J104/1000</f>
        <v>0</v>
      </c>
      <c r="K104" s="406"/>
      <c r="L104" s="392">
        <f>+'Cash-Flow-2016-Leva'!L104/1000</f>
        <v>0</v>
      </c>
      <c r="M104" s="406"/>
      <c r="N104" s="344">
        <f>+G104+J104+L104</f>
        <v>0</v>
      </c>
      <c r="O104" s="70"/>
      <c r="P104" s="327"/>
      <c r="Q104" s="327"/>
      <c r="R104" s="327"/>
      <c r="S104" s="327"/>
      <c r="T104" s="2"/>
      <c r="U104" s="2"/>
      <c r="V104" s="2"/>
      <c r="W104" s="2"/>
      <c r="X104" s="2"/>
      <c r="Y104" s="2"/>
      <c r="Z104" s="2"/>
      <c r="AA104" s="2"/>
    </row>
    <row r="105" spans="1:27" s="3" customFormat="1" ht="15.75">
      <c r="A105" s="192"/>
      <c r="B105" s="243" t="s">
        <v>178</v>
      </c>
      <c r="C105" s="244"/>
      <c r="D105" s="245"/>
      <c r="E105" s="5"/>
      <c r="F105" s="382">
        <f>+ROUND(+SUM(F103:F104),0)</f>
        <v>0</v>
      </c>
      <c r="G105" s="383">
        <f>+ROUND(+SUM(G103:G104),0)</f>
        <v>0</v>
      </c>
      <c r="H105" s="406"/>
      <c r="I105" s="382">
        <f>+ROUND(+SUM(I103:I104),0)</f>
        <v>0</v>
      </c>
      <c r="J105" s="383">
        <f>+ROUND(+SUM(J103:J104),0)</f>
        <v>0</v>
      </c>
      <c r="K105" s="406"/>
      <c r="L105" s="383">
        <f>+ROUND(+SUM(L103:L104),0)</f>
        <v>0</v>
      </c>
      <c r="M105" s="406"/>
      <c r="N105" s="384">
        <f>+ROUND(+SUM(N103:N104),0)</f>
        <v>0</v>
      </c>
      <c r="O105" s="70"/>
      <c r="P105" s="327"/>
      <c r="Q105" s="327"/>
      <c r="R105" s="327"/>
      <c r="S105" s="327"/>
      <c r="T105" s="2"/>
      <c r="U105" s="2"/>
      <c r="V105" s="2"/>
      <c r="W105" s="2"/>
      <c r="X105" s="2"/>
      <c r="Y105" s="2"/>
      <c r="Z105" s="2"/>
      <c r="AA105" s="2"/>
    </row>
    <row r="106" spans="1:27" s="3" customFormat="1" ht="15.75">
      <c r="A106" s="192"/>
      <c r="B106" s="299" t="s">
        <v>114</v>
      </c>
      <c r="C106" s="214"/>
      <c r="D106" s="220"/>
      <c r="E106" s="5"/>
      <c r="F106" s="331"/>
      <c r="G106" s="348"/>
      <c r="H106" s="406"/>
      <c r="I106" s="331"/>
      <c r="J106" s="348"/>
      <c r="K106" s="406"/>
      <c r="L106" s="348"/>
      <c r="M106" s="406"/>
      <c r="N106" s="349"/>
      <c r="O106" s="70"/>
      <c r="P106" s="327"/>
      <c r="Q106" s="327"/>
      <c r="R106" s="327"/>
      <c r="S106" s="327"/>
      <c r="T106" s="2"/>
      <c r="U106" s="2"/>
      <c r="V106" s="2"/>
      <c r="W106" s="2"/>
      <c r="X106" s="2"/>
      <c r="Y106" s="2"/>
      <c r="Z106" s="2"/>
      <c r="AA106" s="2"/>
    </row>
    <row r="107" spans="1:27" s="3" customFormat="1" ht="15.75">
      <c r="A107" s="192"/>
      <c r="B107" s="300" t="s">
        <v>123</v>
      </c>
      <c r="C107" s="252"/>
      <c r="D107" s="253"/>
      <c r="E107" s="5"/>
      <c r="F107" s="375">
        <f>+'Cash-Flow-2016-Leva'!F107/1000</f>
        <v>-88.889</v>
      </c>
      <c r="G107" s="376">
        <f>+'Cash-Flow-2016-Leva'!G107/1000</f>
        <v>-88.889</v>
      </c>
      <c r="H107" s="406"/>
      <c r="I107" s="375">
        <f>+'Cash-Flow-2016-Leva'!I107/1000</f>
        <v>0</v>
      </c>
      <c r="J107" s="376">
        <f>+'Cash-Flow-2016-Leva'!J107/1000</f>
        <v>0</v>
      </c>
      <c r="K107" s="406"/>
      <c r="L107" s="376">
        <f>+'Cash-Flow-2016-Leva'!L107/1000</f>
        <v>0</v>
      </c>
      <c r="M107" s="406"/>
      <c r="N107" s="338">
        <f>+G107+J107+L107</f>
        <v>-88.889</v>
      </c>
      <c r="O107" s="70"/>
      <c r="P107" s="327"/>
      <c r="Q107" s="327"/>
      <c r="R107" s="327"/>
      <c r="S107" s="327"/>
      <c r="T107" s="2"/>
      <c r="U107" s="2"/>
      <c r="V107" s="2"/>
      <c r="W107" s="2"/>
      <c r="X107" s="2"/>
      <c r="Y107" s="2"/>
      <c r="Z107" s="2"/>
      <c r="AA107" s="2"/>
    </row>
    <row r="108" spans="1:27" s="3" customFormat="1" ht="15.75">
      <c r="A108" s="192"/>
      <c r="B108" s="296" t="s">
        <v>294</v>
      </c>
      <c r="C108" s="250"/>
      <c r="D108" s="251"/>
      <c r="E108" s="5"/>
      <c r="F108" s="391">
        <f>+'Cash-Flow-2016-Leva'!F108/1000</f>
        <v>0</v>
      </c>
      <c r="G108" s="392">
        <f>+'Cash-Flow-2016-Leva'!G108/1000</f>
        <v>0</v>
      </c>
      <c r="H108" s="406"/>
      <c r="I108" s="391">
        <f>+'Cash-Flow-2016-Leva'!I108/1000</f>
        <v>0</v>
      </c>
      <c r="J108" s="392">
        <f>+'Cash-Flow-2016-Leva'!J108/1000</f>
        <v>0</v>
      </c>
      <c r="K108" s="406"/>
      <c r="L108" s="392">
        <f>+'Cash-Flow-2016-Leva'!L108/1000</f>
        <v>0</v>
      </c>
      <c r="M108" s="406"/>
      <c r="N108" s="344">
        <f>+G108+J108+L108</f>
        <v>0</v>
      </c>
      <c r="O108" s="70"/>
      <c r="P108" s="327"/>
      <c r="Q108" s="327"/>
      <c r="R108" s="327"/>
      <c r="S108" s="327"/>
      <c r="T108" s="2"/>
      <c r="U108" s="2"/>
      <c r="V108" s="2"/>
      <c r="W108" s="2"/>
      <c r="X108" s="2"/>
      <c r="Y108" s="2"/>
      <c r="Z108" s="2"/>
      <c r="AA108" s="2"/>
    </row>
    <row r="109" spans="1:27" s="3" customFormat="1" ht="15.75">
      <c r="A109" s="192"/>
      <c r="B109" s="243" t="s">
        <v>179</v>
      </c>
      <c r="C109" s="244"/>
      <c r="D109" s="245"/>
      <c r="E109" s="5"/>
      <c r="F109" s="382">
        <f>+ROUND(+SUM(F107:F108),0)</f>
        <v>-89</v>
      </c>
      <c r="G109" s="383">
        <f>+ROUND(+SUM(G107:G108),0)</f>
        <v>-89</v>
      </c>
      <c r="H109" s="406"/>
      <c r="I109" s="382">
        <f>+ROUND(+SUM(I107:I108),0)</f>
        <v>0</v>
      </c>
      <c r="J109" s="383">
        <f>+ROUND(+SUM(J107:J108),0)</f>
        <v>0</v>
      </c>
      <c r="K109" s="406"/>
      <c r="L109" s="383">
        <f>+ROUND(+SUM(L107:L108),0)</f>
        <v>0</v>
      </c>
      <c r="M109" s="406"/>
      <c r="N109" s="384">
        <f>+ROUND(+SUM(N107:N108),0)</f>
        <v>-89</v>
      </c>
      <c r="O109" s="70"/>
      <c r="P109" s="327"/>
      <c r="Q109" s="327"/>
      <c r="R109" s="327"/>
      <c r="S109" s="327"/>
      <c r="T109" s="2"/>
      <c r="U109" s="2"/>
      <c r="V109" s="2"/>
      <c r="W109" s="2"/>
      <c r="X109" s="2"/>
      <c r="Y109" s="2"/>
      <c r="Z109" s="2"/>
      <c r="AA109" s="2"/>
    </row>
    <row r="110" spans="1:27" s="3" customFormat="1" ht="15.75">
      <c r="A110" s="192"/>
      <c r="B110" s="299" t="s">
        <v>111</v>
      </c>
      <c r="C110" s="214"/>
      <c r="D110" s="220"/>
      <c r="E110" s="5"/>
      <c r="F110" s="331"/>
      <c r="G110" s="348"/>
      <c r="H110" s="406"/>
      <c r="I110" s="331"/>
      <c r="J110" s="348"/>
      <c r="K110" s="406"/>
      <c r="L110" s="348"/>
      <c r="M110" s="406"/>
      <c r="N110" s="349"/>
      <c r="O110" s="70"/>
      <c r="P110" s="327"/>
      <c r="Q110" s="327"/>
      <c r="R110" s="327"/>
      <c r="S110" s="327"/>
      <c r="T110" s="2"/>
      <c r="U110" s="2"/>
      <c r="V110" s="2"/>
      <c r="W110" s="2"/>
      <c r="X110" s="2"/>
      <c r="Y110" s="2"/>
      <c r="Z110" s="2"/>
      <c r="AA110" s="2"/>
    </row>
    <row r="111" spans="1:27" s="3" customFormat="1" ht="15.75">
      <c r="A111" s="192"/>
      <c r="B111" s="300" t="s">
        <v>124</v>
      </c>
      <c r="C111" s="252"/>
      <c r="D111" s="253"/>
      <c r="E111" s="5"/>
      <c r="F111" s="375">
        <f>+'Cash-Flow-2016-Leva'!F111/1000</f>
        <v>0</v>
      </c>
      <c r="G111" s="376">
        <f>+'Cash-Flow-2016-Leva'!G111/1000</f>
        <v>0</v>
      </c>
      <c r="H111" s="406"/>
      <c r="I111" s="375">
        <f>+'Cash-Flow-2016-Leva'!I111/1000</f>
        <v>0</v>
      </c>
      <c r="J111" s="376">
        <f>+'Cash-Flow-2016-Leva'!J111/1000</f>
        <v>0</v>
      </c>
      <c r="K111" s="406"/>
      <c r="L111" s="376">
        <f>+'Cash-Flow-2016-Leva'!L111/1000</f>
        <v>0</v>
      </c>
      <c r="M111" s="406"/>
      <c r="N111" s="338">
        <f>+G111+J111+L111</f>
        <v>0</v>
      </c>
      <c r="O111" s="70"/>
      <c r="P111" s="327"/>
      <c r="Q111" s="327"/>
      <c r="R111" s="327"/>
      <c r="S111" s="327"/>
      <c r="T111" s="2"/>
      <c r="U111" s="2"/>
      <c r="V111" s="2"/>
      <c r="W111" s="2"/>
      <c r="X111" s="2"/>
      <c r="Y111" s="2"/>
      <c r="Z111" s="2"/>
      <c r="AA111" s="2"/>
    </row>
    <row r="112" spans="1:27" s="3" customFormat="1" ht="15.75">
      <c r="A112" s="192"/>
      <c r="B112" s="296" t="s">
        <v>125</v>
      </c>
      <c r="C112" s="250"/>
      <c r="D112" s="251"/>
      <c r="E112" s="5"/>
      <c r="F112" s="391">
        <f>+'Cash-Flow-2016-Leva'!F112/1000</f>
        <v>0</v>
      </c>
      <c r="G112" s="392">
        <f>+'Cash-Flow-2016-Leva'!G112/1000</f>
        <v>0</v>
      </c>
      <c r="H112" s="406"/>
      <c r="I112" s="391">
        <f>+'Cash-Flow-2016-Leva'!I112/1000</f>
        <v>0</v>
      </c>
      <c r="J112" s="392">
        <f>+'Cash-Flow-2016-Leva'!J112/1000</f>
        <v>0</v>
      </c>
      <c r="K112" s="406"/>
      <c r="L112" s="392">
        <f>+'Cash-Flow-2016-Leva'!L112/1000</f>
        <v>0</v>
      </c>
      <c r="M112" s="406"/>
      <c r="N112" s="344">
        <f>+G112+J112+L112</f>
        <v>0</v>
      </c>
      <c r="O112" s="70"/>
      <c r="P112" s="327"/>
      <c r="Q112" s="327"/>
      <c r="R112" s="327"/>
      <c r="S112" s="327"/>
      <c r="T112" s="2"/>
      <c r="U112" s="2"/>
      <c r="V112" s="2"/>
      <c r="W112" s="2"/>
      <c r="X112" s="2"/>
      <c r="Y112" s="2"/>
      <c r="Z112" s="2"/>
      <c r="AA112" s="2"/>
    </row>
    <row r="113" spans="1:27" s="3" customFormat="1" ht="15.75">
      <c r="A113" s="192"/>
      <c r="B113" s="243" t="s">
        <v>180</v>
      </c>
      <c r="C113" s="244"/>
      <c r="D113" s="245"/>
      <c r="E113" s="5"/>
      <c r="F113" s="382">
        <f>+ROUND(+SUM(F111:F112),0)</f>
        <v>0</v>
      </c>
      <c r="G113" s="383">
        <f>+ROUND(+SUM(G111:G112),0)</f>
        <v>0</v>
      </c>
      <c r="H113" s="406"/>
      <c r="I113" s="382">
        <f>+ROUND(+SUM(I111:I112),0)</f>
        <v>0</v>
      </c>
      <c r="J113" s="383">
        <f>+ROUND(+SUM(J111:J112),0)</f>
        <v>0</v>
      </c>
      <c r="K113" s="406"/>
      <c r="L113" s="383">
        <f>+ROUND(+SUM(L111:L112),0)</f>
        <v>0</v>
      </c>
      <c r="M113" s="406"/>
      <c r="N113" s="384">
        <f>+ROUND(+SUM(N111:N112),0)</f>
        <v>0</v>
      </c>
      <c r="O113" s="70"/>
      <c r="P113" s="327"/>
      <c r="Q113" s="327"/>
      <c r="R113" s="327"/>
      <c r="S113" s="327"/>
      <c r="T113" s="2"/>
      <c r="U113" s="2"/>
      <c r="V113" s="2"/>
      <c r="W113" s="2"/>
      <c r="X113" s="2"/>
      <c r="Y113" s="2"/>
      <c r="Z113" s="2"/>
      <c r="AA113" s="2"/>
    </row>
    <row r="114" spans="1:27" s="3" customFormat="1" ht="15.75">
      <c r="A114" s="192"/>
      <c r="B114" s="299" t="s">
        <v>115</v>
      </c>
      <c r="C114" s="214"/>
      <c r="D114" s="220"/>
      <c r="E114" s="197"/>
      <c r="F114" s="334"/>
      <c r="G114" s="350"/>
      <c r="H114" s="406"/>
      <c r="I114" s="334"/>
      <c r="J114" s="350"/>
      <c r="K114" s="406"/>
      <c r="L114" s="350"/>
      <c r="M114" s="406"/>
      <c r="N114" s="351"/>
      <c r="O114" s="70"/>
      <c r="P114" s="327"/>
      <c r="Q114" s="327"/>
      <c r="R114" s="327"/>
      <c r="S114" s="327"/>
      <c r="T114" s="2"/>
      <c r="U114" s="2"/>
      <c r="V114" s="2"/>
      <c r="W114" s="2"/>
      <c r="X114" s="2"/>
      <c r="Y114" s="2"/>
      <c r="Z114" s="2"/>
      <c r="AA114" s="2"/>
    </row>
    <row r="115" spans="1:27" s="3" customFormat="1" ht="15.75">
      <c r="A115" s="192"/>
      <c r="B115" s="300" t="s">
        <v>152</v>
      </c>
      <c r="C115" s="252"/>
      <c r="D115" s="253"/>
      <c r="E115" s="197"/>
      <c r="F115" s="334">
        <f>+'Cash-Flow-2016-Leva'!F115/1000</f>
        <v>0</v>
      </c>
      <c r="G115" s="350">
        <f>+'Cash-Flow-2016-Leva'!G115/1000</f>
        <v>0</v>
      </c>
      <c r="H115" s="406"/>
      <c r="I115" s="334">
        <f>+'Cash-Flow-2016-Leva'!I115/1000</f>
        <v>0</v>
      </c>
      <c r="J115" s="350">
        <f>+'Cash-Flow-2016-Leva'!J115/1000</f>
        <v>0</v>
      </c>
      <c r="K115" s="406"/>
      <c r="L115" s="350">
        <f>+'Cash-Flow-2016-Leva'!L115/1000</f>
        <v>40.462</v>
      </c>
      <c r="M115" s="406"/>
      <c r="N115" s="351">
        <f>+G115+J115+L115</f>
        <v>40.462</v>
      </c>
      <c r="O115" s="70"/>
      <c r="P115" s="327"/>
      <c r="Q115" s="327"/>
      <c r="R115" s="327"/>
      <c r="S115" s="327"/>
      <c r="T115" s="2"/>
      <c r="U115" s="2"/>
      <c r="V115" s="2"/>
      <c r="W115" s="2"/>
      <c r="X115" s="2"/>
      <c r="Y115" s="2"/>
      <c r="Z115" s="2"/>
      <c r="AA115" s="2"/>
    </row>
    <row r="116" spans="1:27" s="3" customFormat="1" ht="15.75">
      <c r="A116" s="192"/>
      <c r="B116" s="296" t="s">
        <v>153</v>
      </c>
      <c r="C116" s="250"/>
      <c r="D116" s="251"/>
      <c r="E116" s="5"/>
      <c r="F116" s="391">
        <f>+'Cash-Flow-2016-Leva'!F116/1000</f>
        <v>0</v>
      </c>
      <c r="G116" s="392">
        <f>+'Cash-Flow-2016-Leva'!G116/1000</f>
        <v>0</v>
      </c>
      <c r="H116" s="406"/>
      <c r="I116" s="391">
        <f>+'Cash-Flow-2016-Leva'!I116/1000</f>
        <v>0</v>
      </c>
      <c r="J116" s="392">
        <f>+'Cash-Flow-2016-Leva'!J116/1000</f>
        <v>0</v>
      </c>
      <c r="K116" s="406"/>
      <c r="L116" s="392">
        <f>+'Cash-Flow-2016-Leva'!L116/1000</f>
        <v>0</v>
      </c>
      <c r="M116" s="406"/>
      <c r="N116" s="344">
        <f>+G116+J116+L116</f>
        <v>0</v>
      </c>
      <c r="O116" s="70"/>
      <c r="P116" s="327"/>
      <c r="Q116" s="327"/>
      <c r="R116" s="327"/>
      <c r="S116" s="327"/>
      <c r="T116" s="2"/>
      <c r="U116" s="2"/>
      <c r="V116" s="2"/>
      <c r="W116" s="2"/>
      <c r="X116" s="2"/>
      <c r="Y116" s="2"/>
      <c r="Z116" s="2"/>
      <c r="AA116" s="2"/>
    </row>
    <row r="117" spans="1:27" s="3" customFormat="1" ht="15.75">
      <c r="A117" s="192"/>
      <c r="B117" s="243" t="s">
        <v>181</v>
      </c>
      <c r="C117" s="244"/>
      <c r="D117" s="245"/>
      <c r="E117" s="5"/>
      <c r="F117" s="382">
        <f>+ROUND(+SUM(F115:F116),0)</f>
        <v>0</v>
      </c>
      <c r="G117" s="383">
        <f>+ROUND(+SUM(G115:G116),0)</f>
        <v>0</v>
      </c>
      <c r="H117" s="406"/>
      <c r="I117" s="382">
        <f>+ROUND(+SUM(I115:I116),0)</f>
        <v>0</v>
      </c>
      <c r="J117" s="383">
        <f>+ROUND(+SUM(J115:J116),0)</f>
        <v>0</v>
      </c>
      <c r="K117" s="406"/>
      <c r="L117" s="383">
        <f>+ROUND(+SUM(L115:L116),0)</f>
        <v>40</v>
      </c>
      <c r="M117" s="406"/>
      <c r="N117" s="384">
        <f>+ROUND(+SUM(N115:N116),0)</f>
        <v>40</v>
      </c>
      <c r="O117" s="70"/>
      <c r="P117" s="327"/>
      <c r="Q117" s="327"/>
      <c r="R117" s="327"/>
      <c r="S117" s="327"/>
      <c r="T117" s="2"/>
      <c r="U117" s="2"/>
      <c r="V117" s="2"/>
      <c r="W117" s="2"/>
      <c r="X117" s="2"/>
      <c r="Y117" s="2"/>
      <c r="Z117" s="2"/>
      <c r="AA117" s="2"/>
    </row>
    <row r="118" spans="1:27" s="3" customFormat="1" ht="9.75" customHeight="1">
      <c r="A118" s="192"/>
      <c r="B118" s="265"/>
      <c r="C118" s="266"/>
      <c r="D118" s="267"/>
      <c r="E118" s="5"/>
      <c r="F118" s="391"/>
      <c r="G118" s="392"/>
      <c r="H118" s="406"/>
      <c r="I118" s="391"/>
      <c r="J118" s="392"/>
      <c r="K118" s="406"/>
      <c r="L118" s="392"/>
      <c r="M118" s="406"/>
      <c r="N118" s="344"/>
      <c r="O118" s="70"/>
      <c r="P118" s="327"/>
      <c r="Q118" s="327"/>
      <c r="R118" s="327"/>
      <c r="S118" s="327"/>
      <c r="T118" s="2"/>
      <c r="U118" s="2"/>
      <c r="V118" s="2"/>
      <c r="W118" s="2"/>
      <c r="X118" s="2"/>
      <c r="Y118" s="2"/>
      <c r="Z118" s="2"/>
      <c r="AA118" s="2"/>
    </row>
    <row r="119" spans="1:27" s="3" customFormat="1" ht="16.5" thickBot="1">
      <c r="A119" s="192"/>
      <c r="B119" s="310" t="s">
        <v>186</v>
      </c>
      <c r="C119" s="279"/>
      <c r="D119" s="280"/>
      <c r="E119" s="5"/>
      <c r="F119" s="399">
        <f>+ROUND(F105+F109+F113+F117,0)</f>
        <v>-89</v>
      </c>
      <c r="G119" s="394">
        <f>+ROUND(G105+G109+G113+G117,0)</f>
        <v>-89</v>
      </c>
      <c r="H119" s="406"/>
      <c r="I119" s="399">
        <f>+ROUND(I105+I109+I113+I117,0)</f>
        <v>0</v>
      </c>
      <c r="J119" s="394">
        <f>+ROUND(J105+J109+J113+J117,0)</f>
        <v>0</v>
      </c>
      <c r="K119" s="406"/>
      <c r="L119" s="394">
        <f>+ROUND(L105+L109+L113+L117,0)</f>
        <v>40</v>
      </c>
      <c r="M119" s="406"/>
      <c r="N119" s="395">
        <f>+ROUND(N105+N109+N113+N117,0)</f>
        <v>-49</v>
      </c>
      <c r="O119" s="70"/>
      <c r="P119" s="327"/>
      <c r="Q119" s="327"/>
      <c r="R119" s="327"/>
      <c r="S119" s="327"/>
      <c r="T119" s="8"/>
      <c r="U119" s="8"/>
      <c r="V119" s="8"/>
      <c r="W119" s="8"/>
      <c r="X119" s="8"/>
      <c r="Y119" s="9"/>
      <c r="Z119" s="8"/>
      <c r="AA119" s="8"/>
    </row>
    <row r="120" spans="1:27" s="3" customFormat="1" ht="15.75">
      <c r="A120" s="192"/>
      <c r="B120" s="297" t="s">
        <v>150</v>
      </c>
      <c r="C120" s="231"/>
      <c r="D120" s="232"/>
      <c r="E120" s="5"/>
      <c r="F120" s="334"/>
      <c r="G120" s="350"/>
      <c r="H120" s="406"/>
      <c r="I120" s="334"/>
      <c r="J120" s="350"/>
      <c r="K120" s="406"/>
      <c r="L120" s="350"/>
      <c r="M120" s="406"/>
      <c r="N120" s="351"/>
      <c r="O120" s="70"/>
      <c r="P120" s="327"/>
      <c r="Q120" s="327"/>
      <c r="R120" s="327"/>
      <c r="S120" s="327"/>
      <c r="T120" s="2"/>
      <c r="U120" s="2"/>
      <c r="V120" s="2"/>
      <c r="W120" s="2"/>
      <c r="X120" s="2"/>
      <c r="Y120" s="2"/>
      <c r="Z120" s="2"/>
      <c r="AA120" s="2"/>
    </row>
    <row r="121" spans="1:27" s="3" customFormat="1" ht="15.75">
      <c r="A121" s="192"/>
      <c r="B121" s="300" t="s">
        <v>113</v>
      </c>
      <c r="C121" s="252"/>
      <c r="D121" s="253"/>
      <c r="E121" s="5"/>
      <c r="F121" s="375">
        <f>+'Cash-Flow-2016-Leva'!F121/1000</f>
        <v>0</v>
      </c>
      <c r="G121" s="376">
        <f>+'Cash-Flow-2016-Leva'!G121/1000</f>
        <v>0</v>
      </c>
      <c r="H121" s="406"/>
      <c r="I121" s="375">
        <f>+'Cash-Flow-2016-Leva'!I121/1000</f>
        <v>0</v>
      </c>
      <c r="J121" s="376">
        <f>+'Cash-Flow-2016-Leva'!J121/1000</f>
        <v>0</v>
      </c>
      <c r="K121" s="406"/>
      <c r="L121" s="376">
        <f>+'Cash-Flow-2016-Leva'!L121/1000</f>
        <v>0</v>
      </c>
      <c r="M121" s="406"/>
      <c r="N121" s="338">
        <f>+G121+J121+L121</f>
        <v>0</v>
      </c>
      <c r="O121" s="70"/>
      <c r="P121" s="327"/>
      <c r="Q121" s="327"/>
      <c r="R121" s="327"/>
      <c r="S121" s="327"/>
      <c r="T121" s="2"/>
      <c r="U121" s="2"/>
      <c r="V121" s="2"/>
      <c r="W121" s="2"/>
      <c r="X121" s="2"/>
      <c r="Y121" s="2"/>
      <c r="Z121" s="2"/>
      <c r="AA121" s="2"/>
    </row>
    <row r="122" spans="1:27" s="3" customFormat="1" ht="15.75">
      <c r="A122" s="192"/>
      <c r="B122" s="295" t="s">
        <v>151</v>
      </c>
      <c r="C122" s="248"/>
      <c r="D122" s="249"/>
      <c r="E122" s="5"/>
      <c r="F122" s="391">
        <f>+'Cash-Flow-2016-Leva'!F122/1000</f>
        <v>-45.454</v>
      </c>
      <c r="G122" s="392">
        <f>+'Cash-Flow-2016-Leva'!G122/1000</f>
        <v>-7.676</v>
      </c>
      <c r="H122" s="406"/>
      <c r="I122" s="391">
        <f>+'Cash-Flow-2016-Leva'!I122/1000</f>
        <v>45.454</v>
      </c>
      <c r="J122" s="392">
        <f>+'Cash-Flow-2016-Leva'!J122/1000</f>
        <v>7.676</v>
      </c>
      <c r="K122" s="406"/>
      <c r="L122" s="392">
        <f>+'Cash-Flow-2016-Leva'!L122/1000</f>
        <v>0</v>
      </c>
      <c r="M122" s="406"/>
      <c r="N122" s="344">
        <f>+G122+J122+L122</f>
        <v>0</v>
      </c>
      <c r="O122" s="70"/>
      <c r="P122" s="327"/>
      <c r="Q122" s="327"/>
      <c r="R122" s="327"/>
      <c r="S122" s="327"/>
      <c r="T122" s="2"/>
      <c r="U122" s="2"/>
      <c r="V122" s="2"/>
      <c r="W122" s="2"/>
      <c r="X122" s="2"/>
      <c r="Y122" s="2"/>
      <c r="Z122" s="2"/>
      <c r="AA122" s="2"/>
    </row>
    <row r="123" spans="1:27" s="3" customFormat="1" ht="15.75">
      <c r="A123" s="192"/>
      <c r="B123" s="295" t="s">
        <v>205</v>
      </c>
      <c r="C123" s="248"/>
      <c r="D123" s="249"/>
      <c r="E123" s="5"/>
      <c r="F123" s="391">
        <f>+'Cash-Flow-2016-Leva'!F123/1000</f>
        <v>0</v>
      </c>
      <c r="G123" s="392">
        <f>+'Cash-Flow-2016-Leva'!G123/1000</f>
        <v>0</v>
      </c>
      <c r="H123" s="406"/>
      <c r="I123" s="391">
        <f>+'Cash-Flow-2016-Leva'!I123/1000</f>
        <v>0</v>
      </c>
      <c r="J123" s="392">
        <f>+'Cash-Flow-2016-Leva'!J123/1000</f>
        <v>0</v>
      </c>
      <c r="K123" s="406"/>
      <c r="L123" s="392">
        <f>+'Cash-Flow-2016-Leva'!L123/1000</f>
        <v>0</v>
      </c>
      <c r="M123" s="406"/>
      <c r="N123" s="344">
        <f>+G123+J123+L123</f>
        <v>0</v>
      </c>
      <c r="O123" s="70"/>
      <c r="P123" s="327"/>
      <c r="Q123" s="327"/>
      <c r="R123" s="327"/>
      <c r="S123" s="327"/>
      <c r="T123" s="2"/>
      <c r="U123" s="2"/>
      <c r="V123" s="2"/>
      <c r="W123" s="2"/>
      <c r="X123" s="2"/>
      <c r="Y123" s="2"/>
      <c r="Z123" s="2"/>
      <c r="AA123" s="2"/>
    </row>
    <row r="124" spans="1:27" s="3" customFormat="1" ht="15.75">
      <c r="A124" s="192"/>
      <c r="B124" s="315" t="s">
        <v>154</v>
      </c>
      <c r="C124" s="270"/>
      <c r="D124" s="271"/>
      <c r="E124" s="5"/>
      <c r="F124" s="400">
        <f>+IF(+'Cash-Flow-2016-Leva'!F82+'Cash-Flow-2016-Leva'!F83=0,-F142,0)</f>
        <v>-1</v>
      </c>
      <c r="G124" s="401">
        <f>+IF(+'Cash-Flow-2016-Leva'!G82+'Cash-Flow-2016-Leva'!G83=0,-G142,0)</f>
        <v>2</v>
      </c>
      <c r="H124" s="406"/>
      <c r="I124" s="400">
        <f>+IF(+'Cash-Flow-2016-Leva'!I82+'Cash-Flow-2016-Leva'!I83=0,-I142,0)</f>
        <v>1</v>
      </c>
      <c r="J124" s="401">
        <f>+IF(+'Cash-Flow-2016-Leva'!J82+'Cash-Flow-2016-Leva'!J83=0,-J142,0)</f>
        <v>0</v>
      </c>
      <c r="K124" s="406"/>
      <c r="L124" s="401">
        <f>+IF(+'Cash-Flow-2016-Leva'!L82+'Cash-Flow-2016-Leva'!L83=0,-L142,0)</f>
        <v>0</v>
      </c>
      <c r="M124" s="406"/>
      <c r="N124" s="400">
        <f>+IF(+'Cash-Flow-2016-Leva'!N82+'Cash-Flow-2016-Leva'!N83=0,-N142,0)</f>
        <v>2</v>
      </c>
      <c r="O124" s="70"/>
      <c r="P124" s="327"/>
      <c r="Q124" s="327"/>
      <c r="R124" s="327"/>
      <c r="S124" s="327"/>
      <c r="T124" s="2"/>
      <c r="U124" s="2"/>
      <c r="V124" s="2"/>
      <c r="W124" s="2"/>
      <c r="X124" s="2"/>
      <c r="Y124" s="2"/>
      <c r="Z124" s="2"/>
      <c r="AA124" s="2"/>
    </row>
    <row r="125" spans="1:27" s="3" customFormat="1" ht="16.5" thickBot="1">
      <c r="A125" s="192"/>
      <c r="B125" s="311" t="s">
        <v>295</v>
      </c>
      <c r="C125" s="237"/>
      <c r="D125" s="238"/>
      <c r="E125" s="5"/>
      <c r="F125" s="396">
        <f>+ROUND(+SUM(F121:F124),0)</f>
        <v>-46</v>
      </c>
      <c r="G125" s="397">
        <f>+ROUND(+SUM(G121:G124),0)</f>
        <v>-6</v>
      </c>
      <c r="H125" s="406"/>
      <c r="I125" s="396">
        <f>+ROUND(+SUM(I121:I124),0)</f>
        <v>46</v>
      </c>
      <c r="J125" s="397">
        <f>+ROUND(+SUM(J121:J124),0)</f>
        <v>8</v>
      </c>
      <c r="K125" s="406"/>
      <c r="L125" s="397">
        <f>+ROUND(+SUM(L121:L124),0)</f>
        <v>0</v>
      </c>
      <c r="M125" s="406"/>
      <c r="N125" s="398">
        <f>+ROUND(+SUM(N121:N124),0)</f>
        <v>2</v>
      </c>
      <c r="O125" s="70"/>
      <c r="P125" s="327"/>
      <c r="Q125" s="327"/>
      <c r="R125" s="327"/>
      <c r="S125" s="327"/>
      <c r="T125" s="8"/>
      <c r="U125" s="8"/>
      <c r="V125" s="8"/>
      <c r="W125" s="8"/>
      <c r="X125" s="8"/>
      <c r="Y125" s="9"/>
      <c r="Z125" s="8"/>
      <c r="AA125" s="8"/>
    </row>
    <row r="126" spans="1:27" s="3" customFormat="1" ht="15.75">
      <c r="A126" s="192"/>
      <c r="B126" s="297" t="s">
        <v>128</v>
      </c>
      <c r="C126" s="231"/>
      <c r="D126" s="232"/>
      <c r="E126" s="197"/>
      <c r="F126" s="334"/>
      <c r="G126" s="350"/>
      <c r="H126" s="406"/>
      <c r="I126" s="334"/>
      <c r="J126" s="350"/>
      <c r="K126" s="406"/>
      <c r="L126" s="350"/>
      <c r="M126" s="406"/>
      <c r="N126" s="351"/>
      <c r="O126" s="70"/>
      <c r="P126" s="327"/>
      <c r="Q126" s="327"/>
      <c r="R126" s="327"/>
      <c r="S126" s="327"/>
      <c r="T126" s="2"/>
      <c r="U126" s="2"/>
      <c r="V126" s="2"/>
      <c r="W126" s="2"/>
      <c r="X126" s="2"/>
      <c r="Y126" s="2"/>
      <c r="Z126" s="2"/>
      <c r="AA126" s="2"/>
    </row>
    <row r="127" spans="1:27" s="3" customFormat="1" ht="15.75">
      <c r="A127" s="192"/>
      <c r="B127" s="300" t="s">
        <v>132</v>
      </c>
      <c r="C127" s="252"/>
      <c r="D127" s="253"/>
      <c r="E127" s="5"/>
      <c r="F127" s="375">
        <f>+'Cash-Flow-2016-Leva'!F127/1000</f>
        <v>1740.682</v>
      </c>
      <c r="G127" s="376">
        <f>+'Cash-Flow-2016-Leva'!G127/1000</f>
        <v>1740.682</v>
      </c>
      <c r="H127" s="406"/>
      <c r="I127" s="375">
        <f>+'Cash-Flow-2016-Leva'!I127/1000</f>
        <v>0.003</v>
      </c>
      <c r="J127" s="376">
        <f>+'Cash-Flow-2016-Leva'!J127/1000</f>
        <v>0.003</v>
      </c>
      <c r="K127" s="406"/>
      <c r="L127" s="376">
        <f>+'Cash-Flow-2016-Leva'!L127/1000</f>
        <v>214.817</v>
      </c>
      <c r="M127" s="406"/>
      <c r="N127" s="338">
        <f>+G127+J127+L127</f>
        <v>1955.502</v>
      </c>
      <c r="O127" s="70"/>
      <c r="P127" s="327"/>
      <c r="Q127" s="327"/>
      <c r="R127" s="327"/>
      <c r="S127" s="327"/>
      <c r="T127" s="2"/>
      <c r="U127" s="2"/>
      <c r="V127" s="2"/>
      <c r="W127" s="2"/>
      <c r="X127" s="2"/>
      <c r="Y127" s="2"/>
      <c r="Z127" s="2"/>
      <c r="AA127" s="2"/>
    </row>
    <row r="128" spans="1:27" s="3" customFormat="1" ht="15.75">
      <c r="A128" s="192"/>
      <c r="B128" s="295" t="s">
        <v>143</v>
      </c>
      <c r="C128" s="248"/>
      <c r="D128" s="249"/>
      <c r="E128" s="5"/>
      <c r="F128" s="391">
        <f>+'Cash-Flow-2016-Leva'!F128/1000</f>
        <v>0</v>
      </c>
      <c r="G128" s="392">
        <f>+'Cash-Flow-2016-Leva'!G128/1000</f>
        <v>0</v>
      </c>
      <c r="H128" s="406"/>
      <c r="I128" s="391">
        <f>+'Cash-Flow-2016-Leva'!I128/1000</f>
        <v>0</v>
      </c>
      <c r="J128" s="392">
        <f>+'Cash-Flow-2016-Leva'!J128/1000</f>
        <v>0</v>
      </c>
      <c r="K128" s="406"/>
      <c r="L128" s="392">
        <f>+'Cash-Flow-2016-Leva'!L128/1000</f>
        <v>0</v>
      </c>
      <c r="M128" s="406"/>
      <c r="N128" s="344">
        <f>+G128+J128+L128</f>
        <v>0</v>
      </c>
      <c r="O128" s="70"/>
      <c r="P128" s="327"/>
      <c r="Q128" s="327"/>
      <c r="R128" s="327"/>
      <c r="S128" s="327"/>
      <c r="T128" s="2"/>
      <c r="U128" s="2"/>
      <c r="V128" s="2"/>
      <c r="W128" s="2"/>
      <c r="X128" s="2"/>
      <c r="Y128" s="2"/>
      <c r="Z128" s="2"/>
      <c r="AA128" s="2"/>
    </row>
    <row r="129" spans="1:27" s="3" customFormat="1" ht="15.75">
      <c r="A129" s="192"/>
      <c r="B129" s="316" t="s">
        <v>142</v>
      </c>
      <c r="C129" s="272"/>
      <c r="D129" s="273"/>
      <c r="E129" s="5"/>
      <c r="F129" s="391">
        <f>+'Cash-Flow-2016-Leva'!F129/1000</f>
        <v>0</v>
      </c>
      <c r="G129" s="392">
        <f>+'Cash-Flow-2016-Leva'!G129/1000</f>
        <v>352.242</v>
      </c>
      <c r="H129" s="406"/>
      <c r="I129" s="391">
        <f>+'Cash-Flow-2016-Leva'!I129/1000</f>
        <v>0</v>
      </c>
      <c r="J129" s="392">
        <f>+'Cash-Flow-2016-Leva'!J129/1000</f>
        <v>98.752</v>
      </c>
      <c r="K129" s="406"/>
      <c r="L129" s="392">
        <f>+'Cash-Flow-2016-Leva'!L129/1000</f>
        <v>255.279</v>
      </c>
      <c r="M129" s="406"/>
      <c r="N129" s="344">
        <f>+G129+J129+L129</f>
        <v>706.273</v>
      </c>
      <c r="O129" s="70"/>
      <c r="P129" s="327"/>
      <c r="Q129" s="327"/>
      <c r="R129" s="327"/>
      <c r="S129" s="327"/>
      <c r="T129" s="2"/>
      <c r="U129" s="2"/>
      <c r="V129" s="2"/>
      <c r="W129" s="2"/>
      <c r="X129" s="2"/>
      <c r="Y129" s="2"/>
      <c r="Z129" s="2"/>
      <c r="AA129" s="2"/>
    </row>
    <row r="130" spans="1:27" s="3" customFormat="1" ht="16.5" thickBot="1">
      <c r="A130" s="192"/>
      <c r="B130" s="317" t="s">
        <v>144</v>
      </c>
      <c r="C130" s="274"/>
      <c r="D130" s="275"/>
      <c r="E130" s="5"/>
      <c r="F130" s="403">
        <f>+ROUND(+F129-F127-F128,0)</f>
        <v>-1741</v>
      </c>
      <c r="G130" s="404">
        <f>+ROUND(+G129-G127-G128,0)</f>
        <v>-1388</v>
      </c>
      <c r="H130" s="406"/>
      <c r="I130" s="403">
        <f>+ROUND(+I129-I127-I128,0)</f>
        <v>0</v>
      </c>
      <c r="J130" s="404">
        <f>+ROUND(+J129-J127-J128,0)</f>
        <v>99</v>
      </c>
      <c r="K130" s="406"/>
      <c r="L130" s="404">
        <f>+ROUND(+L129-L127-L128,0)</f>
        <v>40</v>
      </c>
      <c r="M130" s="406"/>
      <c r="N130" s="405">
        <f>+ROUND(+N129-N127-N128,0)</f>
        <v>-1249</v>
      </c>
      <c r="O130" s="70"/>
      <c r="P130" s="327"/>
      <c r="Q130" s="327"/>
      <c r="R130" s="327"/>
      <c r="S130" s="327"/>
      <c r="T130" s="8"/>
      <c r="U130" s="8"/>
      <c r="V130" s="8"/>
      <c r="W130" s="8"/>
      <c r="X130" s="8"/>
      <c r="Y130" s="9"/>
      <c r="Z130" s="8"/>
      <c r="AA130" s="8"/>
    </row>
    <row r="131" spans="1:27" s="3" customFormat="1" ht="16.5" customHeight="1" thickTop="1">
      <c r="A131" s="1"/>
      <c r="B131" s="587">
        <f>+IF(+SUM(F131:N131)=0,0,"Контрола: дефицит/излишък = финансиране с обратен знак (Г. + Д. = 0)")</f>
        <v>0</v>
      </c>
      <c r="C131" s="587"/>
      <c r="D131" s="587"/>
      <c r="E131" s="5"/>
      <c r="F131" s="63">
        <f>+ROUND(F82,0)+ROUND(F83,0)</f>
        <v>0</v>
      </c>
      <c r="G131" s="63">
        <f>+ROUND(G82,0)+ROUND(G83,0)</f>
        <v>0</v>
      </c>
      <c r="H131" s="5"/>
      <c r="I131" s="63">
        <f>+ROUND(I82,0)+ROUND(I83,0)</f>
        <v>0</v>
      </c>
      <c r="J131" s="63">
        <f>+ROUND(J82,0)+ROUND(J83,0)</f>
        <v>0</v>
      </c>
      <c r="K131" s="5"/>
      <c r="L131" s="63">
        <f>+ROUND(L82,0)+ROUND(L83,0)</f>
        <v>0</v>
      </c>
      <c r="M131" s="5"/>
      <c r="N131" s="193">
        <f>+ROUND(N82,0)+ROUND(N83,0)</f>
        <v>0</v>
      </c>
      <c r="O131" s="62"/>
      <c r="P131" s="327"/>
      <c r="Q131" s="327"/>
      <c r="R131" s="327"/>
      <c r="S131" s="327"/>
      <c r="T131" s="8"/>
      <c r="U131" s="8"/>
      <c r="V131" s="8"/>
      <c r="W131" s="8"/>
      <c r="X131" s="8"/>
      <c r="Y131" s="9"/>
      <c r="Z131" s="8"/>
      <c r="AA131" s="8"/>
    </row>
    <row r="132" spans="1:27" s="3" customFormat="1" ht="15.75" customHeight="1">
      <c r="A132" s="1"/>
      <c r="B132" s="64" t="s">
        <v>9</v>
      </c>
      <c r="C132" s="292">
        <f>+'Cash-Flow-2016-Leva'!C132</f>
        <v>31122016</v>
      </c>
      <c r="D132" s="70" t="s">
        <v>8</v>
      </c>
      <c r="E132" s="5"/>
      <c r="F132" s="588">
        <f>+'Cash-Flow-2016-Leva'!F132:G132</f>
        <v>0</v>
      </c>
      <c r="G132" s="588"/>
      <c r="H132" s="5"/>
      <c r="I132" s="194" t="s">
        <v>155</v>
      </c>
      <c r="J132" s="65"/>
      <c r="K132" s="5"/>
      <c r="L132" s="588">
        <f>+'Cash-Flow-2016-Leva'!L132:N132</f>
        <v>0</v>
      </c>
      <c r="M132" s="588"/>
      <c r="N132" s="588"/>
      <c r="O132" s="62"/>
      <c r="P132" s="327"/>
      <c r="Q132" s="327"/>
      <c r="R132" s="327"/>
      <c r="S132" s="327"/>
      <c r="T132" s="8"/>
      <c r="U132" s="8"/>
      <c r="V132" s="8"/>
      <c r="W132" s="8"/>
      <c r="X132" s="8"/>
      <c r="Y132" s="9"/>
      <c r="Z132" s="8"/>
      <c r="AA132" s="8"/>
    </row>
    <row r="133" spans="1:27" s="3" customFormat="1" ht="15" customHeight="1">
      <c r="A133" s="1"/>
      <c r="B133" s="66"/>
      <c r="C133" s="66"/>
      <c r="D133" s="66"/>
      <c r="E133" s="66"/>
      <c r="F133" s="585" t="str">
        <f>+'Cash-Flow-2016-Leva'!F133:G133</f>
        <v>Антоанета Трифонова</v>
      </c>
      <c r="G133" s="586"/>
      <c r="H133" s="66"/>
      <c r="I133" s="66"/>
      <c r="J133" s="66"/>
      <c r="K133" s="66"/>
      <c r="L133" s="585" t="str">
        <f>+'Cash-Flow-2016-Leva'!L133:N133</f>
        <v>Милена Рангелова</v>
      </c>
      <c r="M133" s="586"/>
      <c r="N133" s="586"/>
      <c r="O133" s="62"/>
      <c r="P133" s="327"/>
      <c r="Q133" s="327"/>
      <c r="R133" s="327"/>
      <c r="S133" s="327"/>
      <c r="T133" s="8"/>
      <c r="U133" s="8"/>
      <c r="V133" s="8"/>
      <c r="W133" s="8"/>
      <c r="X133" s="8"/>
      <c r="Y133" s="9"/>
      <c r="Z133" s="8"/>
      <c r="AA133" s="8"/>
    </row>
    <row r="134" spans="1:25" s="3" customFormat="1" ht="13.5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Y134" s="4"/>
    </row>
    <row r="135" spans="1:25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Y135" s="4"/>
    </row>
    <row r="136" spans="1:25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НЕРАВНЕНИЕ!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НЕРАВНЕНИЕ!</v>
      </c>
      <c r="O136" s="10"/>
      <c r="P136" s="328"/>
      <c r="Q136" s="328"/>
      <c r="R136" s="328"/>
      <c r="S136" s="10"/>
      <c r="Y136" s="4"/>
    </row>
    <row r="137" spans="1:25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Y137" s="4"/>
    </row>
    <row r="138" spans="1:25" s="3" customFormat="1" ht="15.75">
      <c r="A138" s="10"/>
      <c r="B138" s="283" t="s">
        <v>189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Y138" s="4"/>
    </row>
    <row r="139" spans="1:25" s="3" customFormat="1" ht="16.5" thickBot="1">
      <c r="A139" s="10"/>
      <c r="B139" s="284" t="s">
        <v>190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1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1</v>
      </c>
      <c r="O139" s="10"/>
      <c r="P139" s="327"/>
      <c r="Q139" s="327"/>
      <c r="R139" s="327"/>
      <c r="S139" s="10"/>
      <c r="Y139" s="4"/>
    </row>
    <row r="140" spans="1:25" s="3" customFormat="1" ht="12.75">
      <c r="A140" s="10"/>
      <c r="B140" s="10"/>
      <c r="C140" s="10"/>
      <c r="D140" s="10"/>
      <c r="E140" s="10"/>
      <c r="F140" s="11"/>
      <c r="G140" s="11"/>
      <c r="H140" s="10"/>
      <c r="I140" s="11"/>
      <c r="J140" s="11"/>
      <c r="K140" s="10"/>
      <c r="L140" s="11"/>
      <c r="M140" s="10"/>
      <c r="N140" s="11"/>
      <c r="O140" s="10"/>
      <c r="P140" s="327"/>
      <c r="Q140" s="327"/>
      <c r="R140" s="327"/>
      <c r="S140" s="10"/>
      <c r="Y140" s="4"/>
    </row>
    <row r="141" spans="1:25" s="3" customFormat="1" ht="18" customHeight="1">
      <c r="A141" s="206"/>
      <c r="B141" s="290" t="s">
        <v>191</v>
      </c>
      <c r="C141" s="294"/>
      <c r="D141" s="207"/>
      <c r="E141" s="10"/>
      <c r="F141" s="199">
        <f>+IF(AND(+(F81-F124)&lt;&gt;0,+'Cash-Flow-2016-Leva'!F82+'Cash-Flow-2016-Leva'!F83=0),+(F81-F124),0)</f>
        <v>1</v>
      </c>
      <c r="G141" s="200">
        <f>+IF(AND(+(G81-G124)&lt;&gt;0,+'Cash-Flow-2016-Leva'!G82+'Cash-Flow-2016-Leva'!G83=0),+(G81-G124),0)</f>
        <v>-2</v>
      </c>
      <c r="H141" s="10"/>
      <c r="I141" s="199">
        <f>+IF(AND(+(I81-I124)&lt;&gt;0,+'Cash-Flow-2016-Leva'!I82+'Cash-Flow-2016-Leva'!I83=0),+(I81-I124),0)</f>
        <v>-1</v>
      </c>
      <c r="J141" s="200">
        <f>+IF(AND(+(J81-J124)&lt;&gt;0,+'Cash-Flow-2016-Leva'!J82+'Cash-Flow-2016-Leva'!J83=0),+(J81-J124),0)</f>
        <v>0</v>
      </c>
      <c r="K141" s="10"/>
      <c r="L141" s="200">
        <f>+IF(AND(+(L81-L124)&lt;&gt;0,+'Cash-Flow-2016-Leva'!L82+'Cash-Flow-2016-Leva'!L83=0),+(L81-L124),0)</f>
        <v>0</v>
      </c>
      <c r="M141" s="10"/>
      <c r="N141" s="200">
        <f>+IF(AND(+(N81-N124)&lt;&gt;0,+'Cash-Flow-2016-Leva'!N82+'Cash-Flow-2016-Leva'!N83=0),+(N81-N124),0)</f>
        <v>-2</v>
      </c>
      <c r="O141" s="10"/>
      <c r="P141" s="327"/>
      <c r="Q141" s="327"/>
      <c r="R141" s="327"/>
      <c r="S141" s="10"/>
      <c r="Y141" s="4"/>
    </row>
    <row r="142" spans="1:25" s="3" customFormat="1" ht="18" customHeight="1">
      <c r="A142" s="208" t="s">
        <v>166</v>
      </c>
      <c r="B142" s="289"/>
      <c r="C142" s="289"/>
      <c r="D142" s="209"/>
      <c r="E142" s="10"/>
      <c r="F142" s="201">
        <v>1</v>
      </c>
      <c r="G142" s="486">
        <v>-2</v>
      </c>
      <c r="H142" s="10"/>
      <c r="I142" s="201">
        <v>-1</v>
      </c>
      <c r="J142" s="487"/>
      <c r="K142" s="10"/>
      <c r="L142" s="486"/>
      <c r="M142" s="10"/>
      <c r="N142" s="486">
        <v>-2</v>
      </c>
      <c r="O142" s="10"/>
      <c r="P142" s="327"/>
      <c r="Q142" s="327"/>
      <c r="R142" s="327"/>
      <c r="S142" s="10"/>
      <c r="Y142" s="4"/>
    </row>
    <row r="143" spans="1:25" s="3" customFormat="1" ht="12.75">
      <c r="A143" s="10"/>
      <c r="B143" s="10"/>
      <c r="C143" s="10"/>
      <c r="D143" s="10"/>
      <c r="E143" s="10"/>
      <c r="F143" s="11"/>
      <c r="G143" s="11"/>
      <c r="H143" s="10"/>
      <c r="I143" s="11"/>
      <c r="J143" s="11"/>
      <c r="K143" s="10"/>
      <c r="L143" s="11"/>
      <c r="M143" s="10"/>
      <c r="N143" s="11"/>
      <c r="O143" s="10"/>
      <c r="P143" s="327"/>
      <c r="Q143" s="327"/>
      <c r="R143" s="327"/>
      <c r="S143" s="10"/>
      <c r="Y143" s="4"/>
    </row>
    <row r="144" spans="1:25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Y144" s="4"/>
    </row>
    <row r="145" spans="1:25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Y145" s="4"/>
    </row>
    <row r="146" spans="1:25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Y146" s="4"/>
    </row>
    <row r="147" spans="1:25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Y147" s="4"/>
    </row>
    <row r="148" spans="1:25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Y148" s="4"/>
    </row>
    <row r="149" spans="1:25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Y149" s="4"/>
    </row>
    <row r="150" spans="1:25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Y150" s="4"/>
    </row>
    <row r="151" spans="1:25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Y151" s="4"/>
    </row>
    <row r="152" spans="1:25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Y152" s="4"/>
    </row>
    <row r="153" spans="1:25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Y153" s="4"/>
    </row>
    <row r="154" spans="1:25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Y154" s="4"/>
    </row>
    <row r="155" spans="1:25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Y155" s="4"/>
    </row>
    <row r="156" spans="1:25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Y156" s="4"/>
    </row>
    <row r="157" spans="1:25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Y157" s="4"/>
    </row>
    <row r="158" spans="1:25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Y158" s="4"/>
    </row>
    <row r="159" spans="1:25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Y159" s="4"/>
    </row>
    <row r="160" spans="1:25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Y160" s="4"/>
    </row>
    <row r="161" spans="1:25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Y161" s="4"/>
    </row>
    <row r="162" spans="1:25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Y162" s="4"/>
    </row>
    <row r="163" spans="1:25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Y163" s="4"/>
    </row>
    <row r="164" spans="1:25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Y164" s="4"/>
    </row>
    <row r="165" spans="1:25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Y165" s="4"/>
    </row>
    <row r="166" spans="1:25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Y166" s="4"/>
    </row>
    <row r="167" spans="1:25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Y167" s="4"/>
    </row>
    <row r="168" spans="1:25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Y168" s="4"/>
    </row>
    <row r="169" spans="1:25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Y169" s="4"/>
    </row>
    <row r="170" spans="1:25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Y170" s="4"/>
    </row>
    <row r="171" spans="1:25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Y171" s="4"/>
    </row>
    <row r="172" spans="1:25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Y172" s="4"/>
    </row>
    <row r="173" spans="1:25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Y173" s="4"/>
    </row>
    <row r="174" spans="1:25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Y174" s="4"/>
    </row>
    <row r="175" spans="1:25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Y175" s="4"/>
    </row>
    <row r="176" spans="1:25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Y176" s="4"/>
    </row>
    <row r="177" spans="1:25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Y177" s="4"/>
    </row>
    <row r="178" spans="1:25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Y178" s="4"/>
    </row>
    <row r="179" spans="1:25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Y179" s="4"/>
    </row>
    <row r="180" spans="1:25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Y180" s="4"/>
    </row>
    <row r="181" spans="1:25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Y181" s="4"/>
    </row>
    <row r="182" spans="1:25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Y182" s="4"/>
    </row>
    <row r="183" spans="1:25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Y183" s="4"/>
    </row>
    <row r="184" spans="1:25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Y184" s="4"/>
    </row>
    <row r="185" spans="1:25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Y185" s="4"/>
    </row>
    <row r="186" spans="1:25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Y186" s="4"/>
    </row>
    <row r="187" spans="1:25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Y187" s="4"/>
    </row>
    <row r="188" spans="1:25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Y188" s="4"/>
    </row>
    <row r="189" spans="1:25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Y189" s="4"/>
    </row>
    <row r="190" spans="1:25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Y190" s="4"/>
    </row>
    <row r="191" spans="1:25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Y191" s="4"/>
    </row>
    <row r="192" spans="1:25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Y192" s="4"/>
    </row>
    <row r="193" spans="1:25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Y193" s="4"/>
    </row>
    <row r="194" spans="1:25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Y194" s="4"/>
    </row>
    <row r="195" spans="1:25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Y195" s="4"/>
    </row>
    <row r="196" spans="1:25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Y196" s="4"/>
    </row>
    <row r="197" spans="1:25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Y197" s="4"/>
    </row>
    <row r="198" spans="1:25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Y198" s="4"/>
    </row>
    <row r="199" spans="1:25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Y199" s="4"/>
    </row>
    <row r="200" spans="1:25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Y200" s="4"/>
    </row>
    <row r="201" spans="1:25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Y201" s="4"/>
    </row>
    <row r="202" spans="1:25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Y202" s="4"/>
    </row>
    <row r="203" spans="1:25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Y203" s="4"/>
    </row>
    <row r="204" spans="1:25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Y204" s="4"/>
    </row>
    <row r="205" spans="1:25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Y205" s="4"/>
    </row>
    <row r="206" spans="1:25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Y206" s="4"/>
    </row>
    <row r="207" spans="1:25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Y207" s="4"/>
    </row>
  </sheetData>
  <sheetProtection password="889B" sheet="1" objects="1" scenarios="1"/>
  <mergeCells count="9">
    <mergeCell ref="Q2:R2"/>
    <mergeCell ref="L133:N133"/>
    <mergeCell ref="F133:G133"/>
    <mergeCell ref="B131:D131"/>
    <mergeCell ref="L132:N132"/>
    <mergeCell ref="B2:D2"/>
    <mergeCell ref="I2:J2"/>
    <mergeCell ref="L2:N2"/>
    <mergeCell ref="F132:G132"/>
  </mergeCells>
  <conditionalFormatting sqref="F131:G131">
    <cfRule type="cellIs" priority="52" dxfId="58" operator="notEqual" stopIfTrue="1">
      <formula>0</formula>
    </cfRule>
  </conditionalFormatting>
  <conditionalFormatting sqref="B131">
    <cfRule type="cellIs" priority="50" dxfId="59" operator="notEqual" stopIfTrue="1">
      <formula>0</formula>
    </cfRule>
    <cfRule type="cellIs" priority="31" dxfId="63" operator="equal">
      <formula>0</formula>
    </cfRule>
  </conditionalFormatting>
  <conditionalFormatting sqref="F135:G136">
    <cfRule type="cellIs" priority="39" dxfId="62" operator="equal" stopIfTrue="1">
      <formula>"НЕРАВНЕНИЕ!"</formula>
    </cfRule>
    <cfRule type="cellIs" priority="40" dxfId="0" operator="equal" stopIfTrue="1">
      <formula>"НЕРАВНЕНИЕ!"</formula>
    </cfRule>
  </conditionalFormatting>
  <conditionalFormatting sqref="I135:J136 N135:N136">
    <cfRule type="cellIs" priority="38" dxfId="62" operator="equal" stopIfTrue="1">
      <formula>"НЕРАВНЕНИЕ!"</formula>
    </cfRule>
  </conditionalFormatting>
  <conditionalFormatting sqref="L135:M136">
    <cfRule type="cellIs" priority="37" dxfId="62" operator="equal" stopIfTrue="1">
      <formula>"НЕРАВНЕНИЕ!"</formula>
    </cfRule>
  </conditionalFormatting>
  <conditionalFormatting sqref="F138:G139">
    <cfRule type="cellIs" priority="35" dxfId="62" operator="equal" stopIfTrue="1">
      <formula>"НЕРАВНЕНИЕ !"</formula>
    </cfRule>
    <cfRule type="cellIs" priority="36" dxfId="0" operator="equal" stopIfTrue="1">
      <formula>"НЕРАВНЕНИЕ !"</formula>
    </cfRule>
  </conditionalFormatting>
  <conditionalFormatting sqref="I138:J139 N138:N139">
    <cfRule type="cellIs" priority="34" dxfId="62" operator="equal" stopIfTrue="1">
      <formula>"НЕРАВНЕНИЕ !"</formula>
    </cfRule>
  </conditionalFormatting>
  <conditionalFormatting sqref="L138:M139">
    <cfRule type="cellIs" priority="33" dxfId="62" operator="equal" stopIfTrue="1">
      <formula>"НЕРАВНЕНИЕ !"</formula>
    </cfRule>
  </conditionalFormatting>
  <conditionalFormatting sqref="I138:J139 L138:L139 N138:N139 F138:G139">
    <cfRule type="cellIs" priority="32" dxfId="62" operator="notEqual">
      <formula>0</formula>
    </cfRule>
  </conditionalFormatting>
  <conditionalFormatting sqref="I131:J131">
    <cfRule type="cellIs" priority="30" dxfId="58" operator="notEqual" stopIfTrue="1">
      <formula>0</formula>
    </cfRule>
  </conditionalFormatting>
  <conditionalFormatting sqref="L81">
    <cfRule type="cellIs" priority="25" dxfId="58" operator="notEqual" stopIfTrue="1">
      <formula>0</formula>
    </cfRule>
  </conditionalFormatting>
  <conditionalFormatting sqref="N81">
    <cfRule type="cellIs" priority="24" dxfId="58" operator="notEqual" stopIfTrue="1">
      <formula>0</formula>
    </cfRule>
  </conditionalFormatting>
  <conditionalFormatting sqref="L131">
    <cfRule type="cellIs" priority="29" dxfId="58" operator="notEqual" stopIfTrue="1">
      <formula>0</formula>
    </cfRule>
  </conditionalFormatting>
  <conditionalFormatting sqref="N131">
    <cfRule type="cellIs" priority="28" dxfId="58" operator="notEqual" stopIfTrue="1">
      <formula>0</formula>
    </cfRule>
  </conditionalFormatting>
  <conditionalFormatting sqref="F81:G81">
    <cfRule type="cellIs" priority="27" dxfId="58" operator="notEqual" stopIfTrue="1">
      <formula>0</formula>
    </cfRule>
  </conditionalFormatting>
  <conditionalFormatting sqref="I81:J81">
    <cfRule type="cellIs" priority="26" dxfId="58" operator="notEqual" stopIfTrue="1">
      <formula>0</formula>
    </cfRule>
  </conditionalFormatting>
  <conditionalFormatting sqref="B81:D81">
    <cfRule type="cellIs" priority="22" dxfId="63" operator="equal">
      <formula>0</formula>
    </cfRule>
    <cfRule type="cellIs" priority="23" dxfId="59" operator="notEqual" stopIfTrue="1">
      <formula>0</formula>
    </cfRule>
  </conditionalFormatting>
  <conditionalFormatting sqref="G141">
    <cfRule type="cellIs" priority="21" dxfId="61" operator="equal">
      <formula>0</formula>
    </cfRule>
  </conditionalFormatting>
  <conditionalFormatting sqref="F141">
    <cfRule type="cellIs" priority="16" dxfId="61" operator="equal">
      <formula>0</formula>
    </cfRule>
  </conditionalFormatting>
  <conditionalFormatting sqref="J141">
    <cfRule type="cellIs" priority="15" dxfId="61" operator="equal">
      <formula>0</formula>
    </cfRule>
  </conditionalFormatting>
  <conditionalFormatting sqref="I141">
    <cfRule type="cellIs" priority="14" dxfId="61" operator="equal">
      <formula>0</formula>
    </cfRule>
  </conditionalFormatting>
  <conditionalFormatting sqref="L141">
    <cfRule type="cellIs" priority="13" dxfId="61" operator="equal">
      <formula>0</formula>
    </cfRule>
  </conditionalFormatting>
  <conditionalFormatting sqref="N141">
    <cfRule type="cellIs" priority="12" dxfId="61" operator="equal">
      <formula>0</formula>
    </cfRule>
  </conditionalFormatting>
  <conditionalFormatting sqref="I2">
    <cfRule type="cellIs" priority="10" dxfId="61" operator="equal">
      <formula>0</formula>
    </cfRule>
  </conditionalFormatting>
  <conditionalFormatting sqref="G2">
    <cfRule type="cellIs" priority="9" dxfId="61" operator="equal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3">
    <dataValidation type="whole" allowBlank="1" showInputMessage="1" showErrorMessage="1" error="въведете цяло число" sqref="L11:L131 F11:G131 I11:J131 N11:N131">
      <formula1>-10000000000000000</formula1>
      <formula2>10000000000000000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  <dataValidation type="whole" allowBlank="1" showInputMessage="1" showErrorMessage="1" error="Въведи цяло положително число!" sqref="G2">
      <formula1>1</formula1>
      <formula2>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5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I2 L2 F2:G2" unlockedFormula="1"/>
    <ignoredError sqref="F10:N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user</cp:lastModifiedBy>
  <cp:lastPrinted>2017-02-02T13:23:36Z</cp:lastPrinted>
  <dcterms:created xsi:type="dcterms:W3CDTF">2015-12-01T07:17:04Z</dcterms:created>
  <dcterms:modified xsi:type="dcterms:W3CDTF">2017-02-17T11:25:33Z</dcterms:modified>
  <cp:category/>
  <cp:version/>
  <cp:contentType/>
  <cp:contentStatus/>
</cp:coreProperties>
</file>